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7130" windowHeight="15405" activeTab="0"/>
  </bookViews>
  <sheets>
    <sheet name="Attenuator" sheetId="1" r:id="rId1"/>
  </sheets>
  <definedNames/>
  <calcPr fullCalcOnLoad="1"/>
</workbook>
</file>

<file path=xl/comments1.xml><?xml version="1.0" encoding="utf-8"?>
<comments xmlns="http://schemas.openxmlformats.org/spreadsheetml/2006/main">
  <authors>
    <author>Per</author>
  </authors>
  <commentList>
    <comment ref="B46" authorId="0">
      <text>
        <r>
          <rPr>
            <b/>
            <sz val="8"/>
            <rFont val="Tahoma"/>
            <family val="2"/>
          </rPr>
          <t>Desired attenuation in dB</t>
        </r>
      </text>
    </comment>
    <comment ref="B47" authorId="0">
      <text>
        <r>
          <rPr>
            <b/>
            <sz val="8"/>
            <rFont val="Tahoma"/>
            <family val="2"/>
          </rPr>
          <t>Attenuation converted to voltage gain</t>
        </r>
      </text>
    </comment>
    <comment ref="B48" authorId="0">
      <text>
        <r>
          <rPr>
            <b/>
            <sz val="8"/>
            <rFont val="Tahoma"/>
            <family val="2"/>
          </rPr>
          <t>Ideal value for R1</t>
        </r>
      </text>
    </comment>
    <comment ref="B49" authorId="0">
      <text>
        <r>
          <rPr>
            <b/>
            <sz val="8"/>
            <rFont val="Tahoma"/>
            <family val="2"/>
          </rPr>
          <t>Ideal value for R2</t>
        </r>
      </text>
    </comment>
    <comment ref="B55" authorId="0">
      <text>
        <r>
          <rPr>
            <b/>
            <sz val="8"/>
            <rFont val="Tahoma"/>
            <family val="2"/>
          </rPr>
          <t>One of two parallel resistors making up R1</t>
        </r>
        <r>
          <rPr>
            <sz val="8"/>
            <rFont val="Tahoma"/>
            <family val="2"/>
          </rPr>
          <t xml:space="preserve">
</t>
        </r>
      </text>
    </comment>
    <comment ref="B57" authorId="0">
      <text>
        <r>
          <rPr>
            <b/>
            <sz val="8"/>
            <rFont val="Tahoma"/>
            <family val="2"/>
          </rPr>
          <t>One of two parallel resistors making up R1</t>
        </r>
      </text>
    </comment>
    <comment ref="B58" authorId="0">
      <text>
        <r>
          <rPr>
            <b/>
            <sz val="8"/>
            <rFont val="Tahoma"/>
            <family val="2"/>
          </rPr>
          <t>Total value of R1 (parallel resistance of R1a and R1b)</t>
        </r>
      </text>
    </comment>
    <comment ref="B59" authorId="0">
      <text>
        <r>
          <rPr>
            <b/>
            <sz val="8"/>
            <rFont val="Tahoma"/>
            <family val="2"/>
          </rPr>
          <t>One of two parallel resistors making up R2</t>
        </r>
        <r>
          <rPr>
            <sz val="8"/>
            <rFont val="Tahoma"/>
            <family val="2"/>
          </rPr>
          <t xml:space="preserve">
</t>
        </r>
      </text>
    </comment>
    <comment ref="B61" authorId="0">
      <text>
        <r>
          <rPr>
            <b/>
            <sz val="8"/>
            <rFont val="Tahoma"/>
            <family val="2"/>
          </rPr>
          <t>One of two parallel resistors making up R2</t>
        </r>
      </text>
    </comment>
    <comment ref="B62" authorId="0">
      <text>
        <r>
          <rPr>
            <b/>
            <sz val="8"/>
            <rFont val="Tahoma"/>
            <family val="2"/>
          </rPr>
          <t>Total value of R2 (parallel resistance of R2a and R2b)</t>
        </r>
      </text>
    </comment>
    <comment ref="B63" authorId="0">
      <text>
        <r>
          <rPr>
            <b/>
            <sz val="8"/>
            <rFont val="Tahoma"/>
            <family val="2"/>
          </rPr>
          <t>Intermediate result, not of much interest (parallel resistance of R2 and Z0)</t>
        </r>
      </text>
    </comment>
    <comment ref="B64" authorId="0">
      <text>
        <r>
          <rPr>
            <b/>
            <sz val="8"/>
            <rFont val="Tahoma"/>
            <family val="2"/>
          </rPr>
          <t>Intermediate result, not ov much interest (R1+Zout)</t>
        </r>
      </text>
    </comment>
    <comment ref="B65" authorId="0">
      <text>
        <r>
          <rPr>
            <b/>
            <sz val="8"/>
            <rFont val="Tahoma"/>
            <family val="2"/>
          </rPr>
          <t>Actual input impedance</t>
        </r>
      </text>
    </comment>
    <comment ref="B67" authorId="0">
      <text>
        <r>
          <rPr>
            <b/>
            <sz val="8"/>
            <rFont val="Tahoma"/>
            <family val="2"/>
          </rPr>
          <t>Actual voltage gain</t>
        </r>
      </text>
    </comment>
    <comment ref="B68" authorId="0">
      <text>
        <r>
          <rPr>
            <b/>
            <sz val="8"/>
            <rFont val="Tahoma"/>
            <family val="2"/>
          </rPr>
          <t>Actual attenutation in dB</t>
        </r>
      </text>
    </comment>
    <comment ref="B56" authorId="0">
      <text>
        <r>
          <rPr>
            <b/>
            <sz val="8"/>
            <rFont val="Tahoma"/>
            <family val="2"/>
          </rPr>
          <t>Ideal value for R1b given the above value of R1a</t>
        </r>
      </text>
    </comment>
    <comment ref="B60" authorId="0">
      <text>
        <r>
          <rPr>
            <b/>
            <sz val="8"/>
            <rFont val="Tahoma"/>
            <family val="2"/>
          </rPr>
          <t>Ideal value for R2b given the above value of R2a</t>
        </r>
      </text>
    </comment>
    <comment ref="B66" authorId="0">
      <text>
        <r>
          <rPr>
            <b/>
            <sz val="8"/>
            <rFont val="Tahoma"/>
            <family val="2"/>
          </rPr>
          <t>Relative error in input impedance</t>
        </r>
      </text>
    </comment>
    <comment ref="B69" authorId="0">
      <text>
        <r>
          <rPr>
            <b/>
            <sz val="8"/>
            <rFont val="Tahoma"/>
            <family val="2"/>
          </rPr>
          <t>Difference between actual and ideal attenuation</t>
        </r>
      </text>
    </comment>
    <comment ref="B70" authorId="0">
      <text>
        <r>
          <rPr>
            <b/>
            <sz val="8"/>
            <rFont val="Tahoma"/>
            <family val="2"/>
          </rPr>
          <t>The resulting reflection coefficient</t>
        </r>
      </text>
    </comment>
    <comment ref="B71" authorId="0">
      <text>
        <r>
          <rPr>
            <b/>
            <sz val="8"/>
            <rFont val="Tahoma"/>
            <family val="2"/>
          </rPr>
          <t>The resulting voltage standing wave ratio</t>
        </r>
      </text>
    </comment>
    <comment ref="B72" authorId="0">
      <text>
        <r>
          <rPr>
            <b/>
            <sz val="8"/>
            <rFont val="Tahoma"/>
            <family val="2"/>
          </rPr>
          <t>The resulting return loss</t>
        </r>
      </text>
    </comment>
    <comment ref="B50" authorId="0">
      <text>
        <r>
          <rPr>
            <b/>
            <sz val="8"/>
            <rFont val="Tahoma"/>
            <family val="2"/>
          </rPr>
          <t>Resistance from input to output. Can be used to identify an unmarked attenuator using an ohm-meter.</t>
        </r>
      </text>
    </comment>
    <comment ref="B51" authorId="0">
      <text>
        <r>
          <rPr>
            <b/>
            <sz val="8"/>
            <rFont val="Tahoma"/>
            <family val="2"/>
          </rPr>
          <t>Resistance from input to GND. Can be used to identify an unmarked attenuator using an ohm-meter.</t>
        </r>
      </text>
    </comment>
    <comment ref="B52" authorId="0">
      <text>
        <r>
          <rPr>
            <b/>
            <sz val="8"/>
            <rFont val="Tahoma"/>
            <family val="2"/>
          </rPr>
          <t>Voltage gain when attenuator output is left open. 
This value can be used to identify an unmarked attenuator by attaching a known voltage source at the input and measuring the voltage at the output. The method is more precise for high attenuations than using the ohm-meter method. 
Be sure not to overload the attenuator. 5V into 50 ohms yields 0.5W. 1V (20 mW in 50 ohms) is probably safe for most attenuators and makes identifying the voltage gain easy.</t>
        </r>
      </text>
    </comment>
    <comment ref="B109" authorId="0">
      <text>
        <r>
          <rPr>
            <b/>
            <sz val="8"/>
            <rFont val="Tahoma"/>
            <family val="2"/>
          </rPr>
          <t>Desired attenuation in dB</t>
        </r>
      </text>
    </comment>
    <comment ref="B110" authorId="0">
      <text>
        <r>
          <rPr>
            <b/>
            <sz val="8"/>
            <rFont val="Tahoma"/>
            <family val="2"/>
          </rPr>
          <t>Attenuation converted to voltage gain</t>
        </r>
      </text>
    </comment>
    <comment ref="B111" authorId="0">
      <text>
        <r>
          <rPr>
            <b/>
            <sz val="8"/>
            <rFont val="Tahoma"/>
            <family val="2"/>
          </rPr>
          <t>Ideal value for R1</t>
        </r>
      </text>
    </comment>
    <comment ref="B112" authorId="0">
      <text>
        <r>
          <rPr>
            <b/>
            <sz val="8"/>
            <rFont val="Tahoma"/>
            <family val="2"/>
          </rPr>
          <t>Ideal value for R2</t>
        </r>
      </text>
    </comment>
    <comment ref="B113" authorId="0">
      <text>
        <r>
          <rPr>
            <b/>
            <sz val="8"/>
            <rFont val="Tahoma"/>
            <family val="2"/>
          </rPr>
          <t>Resistance from input to output. Can be used to identify an unmarked attenuator using an ohm-meter.</t>
        </r>
      </text>
    </comment>
    <comment ref="B114" authorId="0">
      <text>
        <r>
          <rPr>
            <b/>
            <sz val="8"/>
            <rFont val="Tahoma"/>
            <family val="2"/>
          </rPr>
          <t>Resistance from input to GND. Can be used to identify an unmarked attenuator using an ohm-meter.</t>
        </r>
      </text>
    </comment>
    <comment ref="B115" authorId="0">
      <text>
        <r>
          <rPr>
            <b/>
            <sz val="8"/>
            <rFont val="Tahoma"/>
            <family val="2"/>
          </rPr>
          <t>Voltage gain when attenuator output is left open. 
This value can be used to identify an unmarked attenuator by attaching a known voltage source at the input and measuring the voltage at the output. The method is more precise for high attenuations than using the ohm-meter method. 
Be sure not to overload the attenuator. 5V into 50 ohms yields 0.5W. 1V (20 mW in 50 ohms) is probably safe for most attenuators and makes identifying the voltage gain easy.</t>
        </r>
      </text>
    </comment>
    <comment ref="B118" authorId="0">
      <text>
        <r>
          <rPr>
            <b/>
            <sz val="8"/>
            <rFont val="Tahoma"/>
            <family val="2"/>
          </rPr>
          <t>One of two parallel resistors making up R1</t>
        </r>
        <r>
          <rPr>
            <sz val="8"/>
            <rFont val="Tahoma"/>
            <family val="2"/>
          </rPr>
          <t xml:space="preserve">
</t>
        </r>
      </text>
    </comment>
    <comment ref="B119" authorId="0">
      <text>
        <r>
          <rPr>
            <b/>
            <sz val="8"/>
            <rFont val="Tahoma"/>
            <family val="2"/>
          </rPr>
          <t>Ideal value for R1b given the above value of R1a</t>
        </r>
      </text>
    </comment>
    <comment ref="B120" authorId="0">
      <text>
        <r>
          <rPr>
            <b/>
            <sz val="8"/>
            <rFont val="Tahoma"/>
            <family val="2"/>
          </rPr>
          <t>One of two parallel resistors making up R1</t>
        </r>
      </text>
    </comment>
    <comment ref="B121" authorId="0">
      <text>
        <r>
          <rPr>
            <b/>
            <sz val="8"/>
            <rFont val="Tahoma"/>
            <family val="2"/>
          </rPr>
          <t>Total value of R1 (parallel resistance of R1a and R1b)</t>
        </r>
      </text>
    </comment>
    <comment ref="B122" authorId="0">
      <text>
        <r>
          <rPr>
            <b/>
            <sz val="8"/>
            <rFont val="Tahoma"/>
            <family val="2"/>
          </rPr>
          <t>One of two parallel resistors making up R2</t>
        </r>
        <r>
          <rPr>
            <sz val="8"/>
            <rFont val="Tahoma"/>
            <family val="2"/>
          </rPr>
          <t xml:space="preserve">
</t>
        </r>
      </text>
    </comment>
    <comment ref="B123" authorId="0">
      <text>
        <r>
          <rPr>
            <b/>
            <sz val="8"/>
            <rFont val="Tahoma"/>
            <family val="2"/>
          </rPr>
          <t>Ideal value for R2b given the above value of R2a</t>
        </r>
      </text>
    </comment>
    <comment ref="B124" authorId="0">
      <text>
        <r>
          <rPr>
            <b/>
            <sz val="8"/>
            <rFont val="Tahoma"/>
            <family val="2"/>
          </rPr>
          <t>One of two parallel resistors making up R2</t>
        </r>
      </text>
    </comment>
    <comment ref="B125" authorId="0">
      <text>
        <r>
          <rPr>
            <b/>
            <sz val="8"/>
            <rFont val="Tahoma"/>
            <family val="2"/>
          </rPr>
          <t>Total value of R2 (parallel resistance of R2a and R2b)</t>
        </r>
      </text>
    </comment>
    <comment ref="B126" authorId="0">
      <text>
        <r>
          <rPr>
            <b/>
            <sz val="8"/>
            <rFont val="Tahoma"/>
            <family val="2"/>
          </rPr>
          <t>Intermediate result, not of much interest (parallel resistance of R2 and Z0)</t>
        </r>
      </text>
    </comment>
    <comment ref="B127" authorId="0">
      <text>
        <r>
          <rPr>
            <b/>
            <sz val="8"/>
            <rFont val="Tahoma"/>
            <family val="2"/>
          </rPr>
          <t>Intermediate result, not ov much interest (R1+Zout)</t>
        </r>
      </text>
    </comment>
    <comment ref="B128" authorId="0">
      <text>
        <r>
          <rPr>
            <b/>
            <sz val="8"/>
            <rFont val="Tahoma"/>
            <family val="2"/>
          </rPr>
          <t>Actual input impedance</t>
        </r>
      </text>
    </comment>
    <comment ref="B129" authorId="0">
      <text>
        <r>
          <rPr>
            <b/>
            <sz val="8"/>
            <rFont val="Tahoma"/>
            <family val="2"/>
          </rPr>
          <t>Relative error in input impedance</t>
        </r>
      </text>
    </comment>
    <comment ref="B130" authorId="0">
      <text>
        <r>
          <rPr>
            <b/>
            <sz val="8"/>
            <rFont val="Tahoma"/>
            <family val="2"/>
          </rPr>
          <t>Actual voltage gain</t>
        </r>
      </text>
    </comment>
    <comment ref="B131" authorId="0">
      <text>
        <r>
          <rPr>
            <b/>
            <sz val="8"/>
            <rFont val="Tahoma"/>
            <family val="2"/>
          </rPr>
          <t>Actual attenutation in dB</t>
        </r>
      </text>
    </comment>
    <comment ref="B132" authorId="0">
      <text>
        <r>
          <rPr>
            <b/>
            <sz val="8"/>
            <rFont val="Tahoma"/>
            <family val="2"/>
          </rPr>
          <t>Difference between actual and ideal attenuation</t>
        </r>
      </text>
    </comment>
    <comment ref="B133" authorId="0">
      <text>
        <r>
          <rPr>
            <b/>
            <sz val="8"/>
            <rFont val="Tahoma"/>
            <family val="2"/>
          </rPr>
          <t>The resulting reflection coefficient</t>
        </r>
      </text>
    </comment>
    <comment ref="B134" authorId="0">
      <text>
        <r>
          <rPr>
            <b/>
            <sz val="8"/>
            <rFont val="Tahoma"/>
            <family val="2"/>
          </rPr>
          <t>The resulting voltage standing wave ratio</t>
        </r>
      </text>
    </comment>
    <comment ref="B135" authorId="0">
      <text>
        <r>
          <rPr>
            <b/>
            <sz val="8"/>
            <rFont val="Tahoma"/>
            <family val="2"/>
          </rPr>
          <t>The resulting return loss</t>
        </r>
      </text>
    </comment>
  </commentList>
</comments>
</file>

<file path=xl/sharedStrings.xml><?xml version="1.0" encoding="utf-8"?>
<sst xmlns="http://schemas.openxmlformats.org/spreadsheetml/2006/main" count="109" uniqueCount="39">
  <si>
    <t>R1</t>
  </si>
  <si>
    <t>R2</t>
  </si>
  <si>
    <t>Zin</t>
  </si>
  <si>
    <t>R1b</t>
  </si>
  <si>
    <t>Attenuation</t>
  </si>
  <si>
    <t>[ohm]</t>
  </si>
  <si>
    <t>[dB]</t>
  </si>
  <si>
    <r>
      <t>Z</t>
    </r>
    <r>
      <rPr>
        <b/>
        <vertAlign val="subscript"/>
        <sz val="10"/>
        <rFont val="Arial"/>
        <family val="2"/>
      </rPr>
      <t>0</t>
    </r>
    <r>
      <rPr>
        <b/>
        <sz val="10"/>
        <rFont val="Arial"/>
        <family val="2"/>
      </rPr>
      <t xml:space="preserve"> System impedance</t>
    </r>
  </si>
  <si>
    <t>Selected values</t>
  </si>
  <si>
    <t>R1 ideal</t>
  </si>
  <si>
    <t>R2 ideal</t>
  </si>
  <si>
    <t>Voltage gain</t>
  </si>
  <si>
    <t>Zin' (intermediate result)</t>
  </si>
  <si>
    <t>R1a</t>
  </si>
  <si>
    <t>R2a</t>
  </si>
  <si>
    <t>R2b</t>
  </si>
  <si>
    <t>R1b ideal</t>
  </si>
  <si>
    <t>R2b ideal</t>
  </si>
  <si>
    <t>Zout' (intermediate result)</t>
  </si>
  <si>
    <t>[%]</t>
  </si>
  <si>
    <t>Zin error</t>
  </si>
  <si>
    <t>Attenuation error</t>
  </si>
  <si>
    <t>Yellow cells are to be filled in by the user.</t>
  </si>
  <si>
    <t>Blue cells are calculated and contain values that are likely to be of interest to the user.</t>
  </si>
  <si>
    <t>Reflection coefficient</t>
  </si>
  <si>
    <t>VSWR</t>
  </si>
  <si>
    <t>Return loss</t>
  </si>
  <si>
    <t>The schematic of a pi attenuator is shown below.</t>
  </si>
  <si>
    <t>White cells with numbers are intermediate values that are probably not so interesting.</t>
  </si>
  <si>
    <t>End-to-end resistance</t>
  </si>
  <si>
    <t>End to GND resistance</t>
  </si>
  <si>
    <t>Unterminated (DC) gain</t>
  </si>
  <si>
    <t>[V/V]</t>
  </si>
  <si>
    <t>T attenuators</t>
  </si>
  <si>
    <t>Pi and T Attenuator Calculator</t>
  </si>
  <si>
    <t>This worksheet helps in the calculation of resistor values in pi and T attenuators.</t>
  </si>
  <si>
    <t>The schematic of a T attenuator is shown below.</t>
  </si>
  <si>
    <t>To get close to the ideal resistor values without resorting to E96 or E192 values it can be beneficial to use 
parallel combinations of E24 values as shown in the schematic below. The worksheet helps selecting the 
parallel resistor combinations.</t>
  </si>
  <si>
    <t>This worksheet is provided by Per Magnusson at Axotron, http://www.axotron.se
It may be used and redistributed freely for any purpose as long as this note is included in a reasonably prominent location.
2012-02-12</t>
  </si>
</sst>
</file>

<file path=xl/styles.xml><?xml version="1.0" encoding="utf-8"?>
<styleSheet xmlns="http://schemas.openxmlformats.org/spreadsheetml/2006/main">
  <numFmts count="1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0"/>
    <numFmt numFmtId="165" formatCode="0.0%"/>
    <numFmt numFmtId="166" formatCode="0.0"/>
    <numFmt numFmtId="167" formatCode="0.0000"/>
  </numFmts>
  <fonts count="28">
    <font>
      <sz val="10"/>
      <name val="Arial"/>
      <family val="0"/>
    </font>
    <font>
      <sz val="8"/>
      <name val="Arial"/>
      <family val="2"/>
    </font>
    <font>
      <b/>
      <sz val="10"/>
      <name val="Arial"/>
      <family val="2"/>
    </font>
    <font>
      <sz val="14"/>
      <name val="Arial"/>
      <family val="2"/>
    </font>
    <font>
      <b/>
      <sz val="16"/>
      <name val="Arial"/>
      <family val="2"/>
    </font>
    <font>
      <b/>
      <vertAlign val="subscript"/>
      <sz val="10"/>
      <name val="Arial"/>
      <family val="2"/>
    </font>
    <font>
      <u val="single"/>
      <sz val="10"/>
      <name val="Arial"/>
      <family val="2"/>
    </font>
    <font>
      <sz val="8"/>
      <name val="Tahoma"/>
      <family val="2"/>
    </font>
    <font>
      <b/>
      <sz val="8"/>
      <name val="Tahoma"/>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67">
    <xf numFmtId="0" fontId="0" fillId="0" borderId="0" xfId="0" applyAlignment="1">
      <alignment/>
    </xf>
    <xf numFmtId="0" fontId="3" fillId="24" borderId="10" xfId="0" applyFont="1" applyFill="1" applyBorder="1" applyAlignment="1">
      <alignment horizontal="center" vertical="center"/>
    </xf>
    <xf numFmtId="0" fontId="4" fillId="25" borderId="0" xfId="0" applyFont="1" applyFill="1" applyAlignment="1">
      <alignment/>
    </xf>
    <xf numFmtId="0" fontId="2" fillId="25" borderId="0" xfId="0" applyFont="1" applyFill="1" applyAlignment="1">
      <alignment/>
    </xf>
    <xf numFmtId="0" fontId="0" fillId="25" borderId="0" xfId="0" applyFill="1" applyAlignment="1">
      <alignment/>
    </xf>
    <xf numFmtId="0" fontId="2" fillId="25" borderId="11" xfId="0" applyFont="1" applyFill="1" applyBorder="1" applyAlignment="1">
      <alignment horizontal="center" vertical="center"/>
    </xf>
    <xf numFmtId="0" fontId="0" fillId="25" borderId="12" xfId="0" applyFill="1" applyBorder="1" applyAlignment="1">
      <alignment vertical="center"/>
    </xf>
    <xf numFmtId="0" fontId="0" fillId="25" borderId="13" xfId="0" applyFill="1" applyBorder="1" applyAlignment="1">
      <alignment/>
    </xf>
    <xf numFmtId="0" fontId="0" fillId="25" borderId="14" xfId="0" applyFill="1" applyBorder="1" applyAlignment="1">
      <alignment/>
    </xf>
    <xf numFmtId="0" fontId="0" fillId="25" borderId="15" xfId="0" applyFill="1" applyBorder="1" applyAlignment="1">
      <alignment/>
    </xf>
    <xf numFmtId="0" fontId="0" fillId="25" borderId="16" xfId="0" applyFill="1" applyBorder="1" applyAlignment="1">
      <alignment/>
    </xf>
    <xf numFmtId="0" fontId="6" fillId="25" borderId="15" xfId="0" applyFont="1" applyFill="1" applyBorder="1" applyAlignment="1">
      <alignment/>
    </xf>
    <xf numFmtId="0" fontId="0" fillId="25" borderId="15" xfId="0" applyFont="1" applyFill="1" applyBorder="1" applyAlignment="1">
      <alignment/>
    </xf>
    <xf numFmtId="0" fontId="0" fillId="25" borderId="17" xfId="0" applyFill="1" applyBorder="1" applyAlignment="1">
      <alignment/>
    </xf>
    <xf numFmtId="0" fontId="0" fillId="25" borderId="18" xfId="0" applyFill="1" applyBorder="1" applyAlignment="1">
      <alignment/>
    </xf>
    <xf numFmtId="0" fontId="2" fillId="24" borderId="14" xfId="0" applyFont="1" applyFill="1" applyBorder="1" applyAlignment="1">
      <alignment horizontal="center"/>
    </xf>
    <xf numFmtId="0" fontId="2" fillId="24" borderId="19" xfId="0" applyFont="1" applyFill="1" applyBorder="1" applyAlignment="1">
      <alignment horizontal="center"/>
    </xf>
    <xf numFmtId="164" fontId="0" fillId="25" borderId="16" xfId="0" applyNumberFormat="1" applyFill="1" applyBorder="1" applyAlignment="1">
      <alignment horizontal="center"/>
    </xf>
    <xf numFmtId="164" fontId="0" fillId="25" borderId="20" xfId="0" applyNumberFormat="1" applyFill="1" applyBorder="1" applyAlignment="1">
      <alignment horizontal="center"/>
    </xf>
    <xf numFmtId="2" fontId="2" fillId="8" borderId="16" xfId="0" applyNumberFormat="1" applyFont="1" applyFill="1" applyBorder="1" applyAlignment="1">
      <alignment horizontal="center"/>
    </xf>
    <xf numFmtId="2" fontId="2" fillId="8" borderId="20" xfId="0" applyNumberFormat="1" applyFont="1" applyFill="1" applyBorder="1" applyAlignment="1">
      <alignment horizontal="center"/>
    </xf>
    <xf numFmtId="2" fontId="0" fillId="25" borderId="16" xfId="0" applyNumberFormat="1" applyFill="1" applyBorder="1" applyAlignment="1">
      <alignment horizontal="center"/>
    </xf>
    <xf numFmtId="2" fontId="0" fillId="25" borderId="20" xfId="0" applyNumberFormat="1" applyFill="1" applyBorder="1" applyAlignment="1">
      <alignment horizontal="center"/>
    </xf>
    <xf numFmtId="0" fontId="0" fillId="25" borderId="16" xfId="0" applyFill="1" applyBorder="1" applyAlignment="1">
      <alignment horizontal="center"/>
    </xf>
    <xf numFmtId="0" fontId="0" fillId="25" borderId="20" xfId="0" applyFill="1" applyBorder="1" applyAlignment="1">
      <alignment horizontal="center"/>
    </xf>
    <xf numFmtId="0" fontId="0" fillId="24" borderId="16" xfId="0" applyFill="1" applyBorder="1" applyAlignment="1">
      <alignment horizontal="center"/>
    </xf>
    <xf numFmtId="0" fontId="0" fillId="24" borderId="20" xfId="0" applyFill="1" applyBorder="1" applyAlignment="1">
      <alignment horizontal="center"/>
    </xf>
    <xf numFmtId="2" fontId="0" fillId="8" borderId="16" xfId="0" applyNumberFormat="1" applyFill="1" applyBorder="1" applyAlignment="1">
      <alignment horizontal="center"/>
    </xf>
    <xf numFmtId="2" fontId="0" fillId="8" borderId="20" xfId="0" applyNumberFormat="1" applyFill="1" applyBorder="1" applyAlignment="1">
      <alignment horizontal="center"/>
    </xf>
    <xf numFmtId="11" fontId="0" fillId="24" borderId="20" xfId="0" applyNumberFormat="1" applyFill="1" applyBorder="1" applyAlignment="1">
      <alignment horizontal="center"/>
    </xf>
    <xf numFmtId="165" fontId="0" fillId="8" borderId="16" xfId="0" applyNumberFormat="1" applyFont="1" applyFill="1" applyBorder="1" applyAlignment="1">
      <alignment horizontal="center"/>
    </xf>
    <xf numFmtId="165" fontId="0" fillId="8" borderId="20" xfId="0" applyNumberFormat="1" applyFont="1" applyFill="1" applyBorder="1" applyAlignment="1">
      <alignment horizontal="center"/>
    </xf>
    <xf numFmtId="166" fontId="0" fillId="25" borderId="16" xfId="0" applyNumberFormat="1" applyFill="1" applyBorder="1" applyAlignment="1">
      <alignment horizontal="center"/>
    </xf>
    <xf numFmtId="166" fontId="0" fillId="25" borderId="20" xfId="0" applyNumberFormat="1" applyFill="1" applyBorder="1" applyAlignment="1">
      <alignment horizontal="center"/>
    </xf>
    <xf numFmtId="0" fontId="0" fillId="24" borderId="21" xfId="0" applyFill="1" applyBorder="1" applyAlignment="1">
      <alignment/>
    </xf>
    <xf numFmtId="0" fontId="0" fillId="24" borderId="22" xfId="0" applyFill="1" applyBorder="1" applyAlignment="1">
      <alignment/>
    </xf>
    <xf numFmtId="0" fontId="0" fillId="24" borderId="23" xfId="0" applyFill="1" applyBorder="1" applyAlignment="1">
      <alignment/>
    </xf>
    <xf numFmtId="0" fontId="0" fillId="25" borderId="24" xfId="0" applyFill="1" applyBorder="1" applyAlignment="1">
      <alignment/>
    </xf>
    <xf numFmtId="0" fontId="0" fillId="25" borderId="25" xfId="0" applyFill="1" applyBorder="1" applyAlignment="1">
      <alignment/>
    </xf>
    <xf numFmtId="0" fontId="0" fillId="25" borderId="26" xfId="0" applyFill="1" applyBorder="1" applyAlignment="1">
      <alignment/>
    </xf>
    <xf numFmtId="0" fontId="0" fillId="25" borderId="27" xfId="0" applyFill="1" applyBorder="1" applyAlignment="1">
      <alignment/>
    </xf>
    <xf numFmtId="164" fontId="2" fillId="8" borderId="28" xfId="0" applyNumberFormat="1" applyFont="1" applyFill="1" applyBorder="1" applyAlignment="1">
      <alignment horizontal="center"/>
    </xf>
    <xf numFmtId="167" fontId="2" fillId="8" borderId="27" xfId="0" applyNumberFormat="1" applyFont="1" applyFill="1" applyBorder="1" applyAlignment="1">
      <alignment horizontal="center"/>
    </xf>
    <xf numFmtId="167" fontId="2" fillId="8" borderId="28" xfId="0" applyNumberFormat="1" applyFont="1" applyFill="1" applyBorder="1" applyAlignment="1">
      <alignment horizontal="center"/>
    </xf>
    <xf numFmtId="1" fontId="2" fillId="8" borderId="18" xfId="0" applyNumberFormat="1" applyFont="1" applyFill="1" applyBorder="1" applyAlignment="1">
      <alignment horizontal="center"/>
    </xf>
    <xf numFmtId="1" fontId="2" fillId="8" borderId="29" xfId="0" applyNumberFormat="1" applyFont="1" applyFill="1" applyBorder="1" applyAlignment="1">
      <alignment horizontal="center"/>
    </xf>
    <xf numFmtId="164" fontId="2" fillId="8" borderId="25" xfId="0" applyNumberFormat="1" applyFont="1" applyFill="1" applyBorder="1" applyAlignment="1">
      <alignment horizontal="center"/>
    </xf>
    <xf numFmtId="0" fontId="0" fillId="8" borderId="30" xfId="0" applyFill="1" applyBorder="1" applyAlignment="1">
      <alignment/>
    </xf>
    <xf numFmtId="0" fontId="0" fillId="8" borderId="31" xfId="0" applyFill="1" applyBorder="1" applyAlignment="1">
      <alignment/>
    </xf>
    <xf numFmtId="0" fontId="0" fillId="8" borderId="32" xfId="0" applyFill="1" applyBorder="1" applyAlignment="1">
      <alignment/>
    </xf>
    <xf numFmtId="0" fontId="0" fillId="25" borderId="33" xfId="0" applyFill="1" applyBorder="1" applyAlignment="1">
      <alignment/>
    </xf>
    <xf numFmtId="0" fontId="0" fillId="25" borderId="34" xfId="0" applyFill="1" applyBorder="1" applyAlignment="1">
      <alignment/>
    </xf>
    <xf numFmtId="0" fontId="0" fillId="25" borderId="35" xfId="0" applyFill="1" applyBorder="1" applyAlignment="1">
      <alignment/>
    </xf>
    <xf numFmtId="2" fontId="0" fillId="8" borderId="16" xfId="0" applyNumberFormat="1" applyFont="1" applyFill="1" applyBorder="1" applyAlignment="1">
      <alignment horizontal="center"/>
    </xf>
    <xf numFmtId="2" fontId="0" fillId="8" borderId="20" xfId="0" applyNumberFormat="1" applyFont="1" applyFill="1" applyBorder="1" applyAlignment="1">
      <alignment horizontal="center"/>
    </xf>
    <xf numFmtId="164" fontId="0" fillId="8" borderId="16" xfId="0" applyNumberFormat="1" applyFont="1" applyFill="1" applyBorder="1" applyAlignment="1">
      <alignment horizontal="center"/>
    </xf>
    <xf numFmtId="167" fontId="0" fillId="8" borderId="16" xfId="0" applyNumberFormat="1" applyFont="1" applyFill="1" applyBorder="1" applyAlignment="1">
      <alignment horizontal="center"/>
    </xf>
    <xf numFmtId="167" fontId="0" fillId="8" borderId="20" xfId="0" applyNumberFormat="1" applyFont="1" applyFill="1" applyBorder="1" applyAlignment="1">
      <alignment horizontal="center"/>
    </xf>
    <xf numFmtId="0" fontId="0" fillId="25" borderId="0" xfId="0" applyFont="1" applyFill="1" applyAlignment="1">
      <alignment/>
    </xf>
    <xf numFmtId="166" fontId="0" fillId="24" borderId="20" xfId="0" applyNumberFormat="1" applyFill="1" applyBorder="1" applyAlignment="1">
      <alignment horizontal="center"/>
    </xf>
    <xf numFmtId="0" fontId="0" fillId="25" borderId="0" xfId="0" applyFill="1" applyAlignment="1">
      <alignment wrapText="1"/>
    </xf>
    <xf numFmtId="0" fontId="0" fillId="0" borderId="0" xfId="0" applyAlignment="1">
      <alignment/>
    </xf>
    <xf numFmtId="0" fontId="9" fillId="25" borderId="36" xfId="0" applyFont="1" applyFill="1" applyBorder="1" applyAlignment="1">
      <alignment vertical="center" wrapText="1"/>
    </xf>
    <xf numFmtId="0" fontId="0" fillId="0" borderId="37" xfId="0" applyBorder="1" applyAlignment="1">
      <alignment vertical="center"/>
    </xf>
    <xf numFmtId="0" fontId="0" fillId="0" borderId="38" xfId="0" applyBorder="1" applyAlignment="1">
      <alignment vertical="center"/>
    </xf>
    <xf numFmtId="1" fontId="0" fillId="8" borderId="16" xfId="0" applyNumberFormat="1" applyFill="1" applyBorder="1" applyAlignment="1">
      <alignment horizontal="center"/>
    </xf>
    <xf numFmtId="1" fontId="0" fillId="8" borderId="20" xfId="0" applyNumberForma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57150</xdr:rowOff>
    </xdr:from>
    <xdr:to>
      <xdr:col>9</xdr:col>
      <xdr:colOff>209550</xdr:colOff>
      <xdr:row>21</xdr:row>
      <xdr:rowOff>152400</xdr:rowOff>
    </xdr:to>
    <xdr:pic>
      <xdr:nvPicPr>
        <xdr:cNvPr id="1" name="Picture 26" descr="Pi attenuator 1"/>
        <xdr:cNvPicPr preferRelativeResize="1">
          <a:picLocks noChangeAspect="1"/>
        </xdr:cNvPicPr>
      </xdr:nvPicPr>
      <xdr:blipFill>
        <a:blip r:embed="rId1"/>
        <a:stretch>
          <a:fillRect/>
        </a:stretch>
      </xdr:blipFill>
      <xdr:spPr>
        <a:xfrm>
          <a:off x="0" y="962025"/>
          <a:ext cx="6276975" cy="2686050"/>
        </a:xfrm>
        <a:prstGeom prst="rect">
          <a:avLst/>
        </a:prstGeom>
        <a:noFill/>
        <a:ln w="9525" cmpd="sng">
          <a:noFill/>
        </a:ln>
      </xdr:spPr>
    </xdr:pic>
    <xdr:clientData/>
  </xdr:twoCellAnchor>
  <xdr:twoCellAnchor editAs="oneCell">
    <xdr:from>
      <xdr:col>1</xdr:col>
      <xdr:colOff>0</xdr:colOff>
      <xdr:row>24</xdr:row>
      <xdr:rowOff>0</xdr:rowOff>
    </xdr:from>
    <xdr:to>
      <xdr:col>8</xdr:col>
      <xdr:colOff>219075</xdr:colOff>
      <xdr:row>38</xdr:row>
      <xdr:rowOff>47625</xdr:rowOff>
    </xdr:to>
    <xdr:pic>
      <xdr:nvPicPr>
        <xdr:cNvPr id="2" name="Picture 27" descr="Pi attenuator 2"/>
        <xdr:cNvPicPr preferRelativeResize="1">
          <a:picLocks noChangeAspect="1"/>
        </xdr:cNvPicPr>
      </xdr:nvPicPr>
      <xdr:blipFill>
        <a:blip r:embed="rId2"/>
        <a:stretch>
          <a:fillRect/>
        </a:stretch>
      </xdr:blipFill>
      <xdr:spPr>
        <a:xfrm>
          <a:off x="180975" y="4371975"/>
          <a:ext cx="5495925" cy="2314575"/>
        </a:xfrm>
        <a:prstGeom prst="rect">
          <a:avLst/>
        </a:prstGeom>
        <a:noFill/>
        <a:ln w="9525" cmpd="sng">
          <a:noFill/>
        </a:ln>
      </xdr:spPr>
    </xdr:pic>
    <xdr:clientData/>
  </xdr:twoCellAnchor>
  <xdr:twoCellAnchor editAs="oneCell">
    <xdr:from>
      <xdr:col>0</xdr:col>
      <xdr:colOff>66675</xdr:colOff>
      <xdr:row>75</xdr:row>
      <xdr:rowOff>66675</xdr:rowOff>
    </xdr:from>
    <xdr:to>
      <xdr:col>8</xdr:col>
      <xdr:colOff>419100</xdr:colOff>
      <xdr:row>91</xdr:row>
      <xdr:rowOff>19050</xdr:rowOff>
    </xdr:to>
    <xdr:pic>
      <xdr:nvPicPr>
        <xdr:cNvPr id="3" name="Picture 90"/>
        <xdr:cNvPicPr preferRelativeResize="1">
          <a:picLocks noChangeAspect="1"/>
        </xdr:cNvPicPr>
      </xdr:nvPicPr>
      <xdr:blipFill>
        <a:blip r:embed="rId3"/>
        <a:stretch>
          <a:fillRect/>
        </a:stretch>
      </xdr:blipFill>
      <xdr:spPr>
        <a:xfrm>
          <a:off x="66675" y="12820650"/>
          <a:ext cx="5810250" cy="2543175"/>
        </a:xfrm>
        <a:prstGeom prst="rect">
          <a:avLst/>
        </a:prstGeom>
        <a:noFill/>
        <a:ln w="9525" cmpd="sng">
          <a:noFill/>
        </a:ln>
      </xdr:spPr>
    </xdr:pic>
    <xdr:clientData/>
  </xdr:twoCellAnchor>
  <xdr:twoCellAnchor editAs="oneCell">
    <xdr:from>
      <xdr:col>1</xdr:col>
      <xdr:colOff>0</xdr:colOff>
      <xdr:row>93</xdr:row>
      <xdr:rowOff>0</xdr:rowOff>
    </xdr:from>
    <xdr:to>
      <xdr:col>7</xdr:col>
      <xdr:colOff>428625</xdr:colOff>
      <xdr:row>105</xdr:row>
      <xdr:rowOff>38100</xdr:rowOff>
    </xdr:to>
    <xdr:pic>
      <xdr:nvPicPr>
        <xdr:cNvPr id="4" name="Picture 91"/>
        <xdr:cNvPicPr preferRelativeResize="1">
          <a:picLocks noChangeAspect="1"/>
        </xdr:cNvPicPr>
      </xdr:nvPicPr>
      <xdr:blipFill>
        <a:blip r:embed="rId4"/>
        <a:stretch>
          <a:fillRect/>
        </a:stretch>
      </xdr:blipFill>
      <xdr:spPr>
        <a:xfrm>
          <a:off x="180975" y="16059150"/>
          <a:ext cx="5095875" cy="1981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1:K140"/>
  <sheetViews>
    <sheetView tabSelected="1" zoomScalePageLayoutView="0" workbookViewId="0" topLeftCell="A1">
      <selection activeCell="B143" sqref="B143"/>
    </sheetView>
  </sheetViews>
  <sheetFormatPr defaultColWidth="9.140625" defaultRowHeight="12.75"/>
  <cols>
    <col min="1" max="1" width="2.7109375" style="4" customWidth="1"/>
    <col min="2" max="2" width="22.8515625" style="4" customWidth="1"/>
    <col min="3" max="3" width="10.140625" style="4" bestFit="1" customWidth="1"/>
    <col min="4" max="6" width="9.28125" style="4" bestFit="1" customWidth="1"/>
    <col min="7" max="10" width="9.140625" style="4" customWidth="1"/>
    <col min="11" max="11" width="9.57421875" style="4" customWidth="1"/>
    <col min="12" max="16384" width="9.140625" style="4" customWidth="1"/>
  </cols>
  <sheetData>
    <row r="1" spans="2:3" ht="20.25">
      <c r="B1" s="2" t="s">
        <v>34</v>
      </c>
      <c r="C1" s="3"/>
    </row>
    <row r="2" ht="12.75"/>
    <row r="3" ht="12.75">
      <c r="B3" s="4" t="s">
        <v>35</v>
      </c>
    </row>
    <row r="4" ht="12.75"/>
    <row r="5" ht="12.75">
      <c r="B5" s="4" t="s">
        <v>27</v>
      </c>
    </row>
    <row r="6" ht="12.75"/>
    <row r="7" ht="12.75"/>
    <row r="8" ht="12.75"/>
    <row r="9" ht="12.75"/>
    <row r="10" ht="12.75"/>
    <row r="11" ht="12.75"/>
    <row r="12" ht="12.75"/>
    <row r="13" ht="12.75"/>
    <row r="14" ht="12.75"/>
    <row r="15" ht="12.75"/>
    <row r="16" ht="12.75"/>
    <row r="17" ht="12.75"/>
    <row r="18" ht="12.75"/>
    <row r="19" ht="12.75"/>
    <row r="20" ht="12.75"/>
    <row r="21" ht="12.75"/>
    <row r="22" ht="12.75"/>
    <row r="23" ht="12.75"/>
    <row r="24" spans="2:10" ht="43.5" customHeight="1">
      <c r="B24" s="60" t="s">
        <v>37</v>
      </c>
      <c r="C24" s="61"/>
      <c r="D24" s="61"/>
      <c r="E24" s="61"/>
      <c r="F24" s="61"/>
      <c r="G24" s="61"/>
      <c r="H24" s="61"/>
      <c r="I24" s="61"/>
      <c r="J24" s="61"/>
    </row>
    <row r="25" ht="12.75"/>
    <row r="26" ht="12.75"/>
    <row r="27" ht="12.75"/>
    <row r="28" ht="12.75"/>
    <row r="29" ht="12.75"/>
    <row r="30" ht="12.75"/>
    <row r="31" ht="12.75"/>
    <row r="32" ht="12.75"/>
    <row r="33" ht="12.75"/>
    <row r="34" ht="12.75"/>
    <row r="35" ht="12.75"/>
    <row r="36" ht="12.75"/>
    <row r="37" ht="12.75"/>
    <row r="38" ht="12.75"/>
    <row r="39" ht="13.5" thickBot="1"/>
    <row r="40" spans="2:8" ht="12.75">
      <c r="B40" s="34" t="s">
        <v>22</v>
      </c>
      <c r="C40" s="35"/>
      <c r="D40" s="35"/>
      <c r="E40" s="35"/>
      <c r="F40" s="35"/>
      <c r="G40" s="35"/>
      <c r="H40" s="36"/>
    </row>
    <row r="41" spans="2:8" ht="12.75">
      <c r="B41" s="47" t="s">
        <v>23</v>
      </c>
      <c r="C41" s="48"/>
      <c r="D41" s="48"/>
      <c r="E41" s="48"/>
      <c r="F41" s="48"/>
      <c r="G41" s="48"/>
      <c r="H41" s="49"/>
    </row>
    <row r="42" spans="2:8" ht="13.5" thickBot="1">
      <c r="B42" s="50" t="s">
        <v>28</v>
      </c>
      <c r="C42" s="51"/>
      <c r="D42" s="51"/>
      <c r="E42" s="51"/>
      <c r="F42" s="51"/>
      <c r="G42" s="51"/>
      <c r="H42" s="52"/>
    </row>
    <row r="43" ht="13.5" thickBot="1"/>
    <row r="44" spans="2:4" ht="18.75" thickBot="1">
      <c r="B44" s="5" t="s">
        <v>7</v>
      </c>
      <c r="C44" s="6" t="s">
        <v>5</v>
      </c>
      <c r="D44" s="1">
        <v>50</v>
      </c>
    </row>
    <row r="45" ht="13.5" thickBot="1"/>
    <row r="46" spans="2:11" ht="12.75">
      <c r="B46" s="7" t="s">
        <v>4</v>
      </c>
      <c r="C46" s="8" t="s">
        <v>6</v>
      </c>
      <c r="D46" s="15">
        <v>1</v>
      </c>
      <c r="E46" s="15">
        <v>2</v>
      </c>
      <c r="F46" s="15">
        <v>3</v>
      </c>
      <c r="G46" s="15">
        <v>6</v>
      </c>
      <c r="H46" s="15">
        <v>10</v>
      </c>
      <c r="I46" s="15">
        <v>20</v>
      </c>
      <c r="J46" s="15">
        <v>30</v>
      </c>
      <c r="K46" s="16">
        <v>40</v>
      </c>
    </row>
    <row r="47" spans="2:11" ht="12.75">
      <c r="B47" s="9" t="s">
        <v>11</v>
      </c>
      <c r="C47" s="10" t="s">
        <v>32</v>
      </c>
      <c r="D47" s="17">
        <f>10^(-D46/20)</f>
        <v>0.8912509381337455</v>
      </c>
      <c r="E47" s="17">
        <f aca="true" t="shared" si="0" ref="E47:K47">10^(-E46/20)</f>
        <v>0.7943282347242815</v>
      </c>
      <c r="F47" s="17">
        <f t="shared" si="0"/>
        <v>0.7079457843841379</v>
      </c>
      <c r="G47" s="17">
        <f t="shared" si="0"/>
        <v>0.5011872336272722</v>
      </c>
      <c r="H47" s="17">
        <f t="shared" si="0"/>
        <v>0.31622776601683794</v>
      </c>
      <c r="I47" s="17">
        <f t="shared" si="0"/>
        <v>0.1</v>
      </c>
      <c r="J47" s="17">
        <f t="shared" si="0"/>
        <v>0.031622776601683784</v>
      </c>
      <c r="K47" s="18">
        <f t="shared" si="0"/>
        <v>0.01</v>
      </c>
    </row>
    <row r="48" spans="2:11" ht="12.75">
      <c r="B48" s="9" t="s">
        <v>9</v>
      </c>
      <c r="C48" s="10" t="s">
        <v>5</v>
      </c>
      <c r="D48" s="19">
        <f aca="true" t="shared" si="1" ref="D48:K48">$D$44*(1-D47^2)/2/D47</f>
        <v>5.769187904205452</v>
      </c>
      <c r="E48" s="19">
        <f t="shared" si="1"/>
        <v>11.614929426747143</v>
      </c>
      <c r="F48" s="19">
        <f t="shared" si="1"/>
        <v>17.61479400596541</v>
      </c>
      <c r="G48" s="19">
        <f t="shared" si="1"/>
        <v>37.351877033540184</v>
      </c>
      <c r="H48" s="19">
        <f t="shared" si="1"/>
        <v>71.15124735378853</v>
      </c>
      <c r="I48" s="19">
        <f t="shared" si="1"/>
        <v>247.5</v>
      </c>
      <c r="J48" s="19">
        <f t="shared" si="1"/>
        <v>789.778845627053</v>
      </c>
      <c r="K48" s="20">
        <f t="shared" si="1"/>
        <v>2499.75</v>
      </c>
    </row>
    <row r="49" spans="2:11" ht="12.75">
      <c r="B49" s="9" t="s">
        <v>10</v>
      </c>
      <c r="C49" s="10" t="s">
        <v>5</v>
      </c>
      <c r="D49" s="19">
        <f aca="true" t="shared" si="2" ref="D49:K49">$D$44*(1+D47)/(1-D47)</f>
        <v>869.5481623830962</v>
      </c>
      <c r="E49" s="19">
        <f t="shared" si="2"/>
        <v>436.21160938616174</v>
      </c>
      <c r="F49" s="19">
        <f t="shared" si="2"/>
        <v>292.4021796402681</v>
      </c>
      <c r="G49" s="19">
        <f t="shared" si="2"/>
        <v>150.4760237537245</v>
      </c>
      <c r="H49" s="19">
        <f t="shared" si="2"/>
        <v>96.24752955742645</v>
      </c>
      <c r="I49" s="19">
        <f t="shared" si="2"/>
        <v>61.111111111111114</v>
      </c>
      <c r="J49" s="19">
        <f t="shared" si="2"/>
        <v>53.265543203371756</v>
      </c>
      <c r="K49" s="20">
        <f t="shared" si="2"/>
        <v>51.01010101010101</v>
      </c>
    </row>
    <row r="50" spans="2:11" ht="12.75">
      <c r="B50" s="9" t="s">
        <v>29</v>
      </c>
      <c r="C50" s="10" t="s">
        <v>5</v>
      </c>
      <c r="D50" s="53">
        <f>1/(1/D48+1/2/D49)</f>
        <v>5.7501127784537305</v>
      </c>
      <c r="E50" s="53">
        <f aca="true" t="shared" si="3" ref="E50:K50">1/(1/E48+1/2/E49)</f>
        <v>11.462326752458546</v>
      </c>
      <c r="F50" s="53">
        <f t="shared" si="3"/>
        <v>17.099735734361904</v>
      </c>
      <c r="G50" s="53">
        <f t="shared" si="3"/>
        <v>33.22788491662441</v>
      </c>
      <c r="H50" s="53">
        <f t="shared" si="3"/>
        <v>51.94938532959157</v>
      </c>
      <c r="I50" s="53">
        <f t="shared" si="3"/>
        <v>81.81818181818183</v>
      </c>
      <c r="J50" s="53">
        <f t="shared" si="3"/>
        <v>93.86931399365692</v>
      </c>
      <c r="K50" s="54">
        <f t="shared" si="3"/>
        <v>98.01980198019803</v>
      </c>
    </row>
    <row r="51" spans="2:11" ht="12.75">
      <c r="B51" s="9" t="s">
        <v>30</v>
      </c>
      <c r="C51" s="10" t="s">
        <v>5</v>
      </c>
      <c r="D51" s="53">
        <f>1/(1/D49+1/(D48+D49))</f>
        <v>436.2116093861615</v>
      </c>
      <c r="E51" s="53">
        <f aca="true" t="shared" si="4" ref="E51:K51">1/(1/E49+1/(E48+E49))</f>
        <v>220.97138638119552</v>
      </c>
      <c r="F51" s="53">
        <f t="shared" si="4"/>
        <v>150.47602375372455</v>
      </c>
      <c r="G51" s="53">
        <f t="shared" si="4"/>
        <v>83.54498310601834</v>
      </c>
      <c r="H51" s="53">
        <f t="shared" si="4"/>
        <v>61.11111111111112</v>
      </c>
      <c r="I51" s="53">
        <f t="shared" si="4"/>
        <v>51.01010101010102</v>
      </c>
      <c r="J51" s="53">
        <f t="shared" si="4"/>
        <v>50.1001001001001</v>
      </c>
      <c r="K51" s="54">
        <f t="shared" si="4"/>
        <v>50.01000100010001</v>
      </c>
    </row>
    <row r="52" spans="2:11" ht="12.75">
      <c r="B52" s="9" t="s">
        <v>31</v>
      </c>
      <c r="C52" s="10" t="s">
        <v>32</v>
      </c>
      <c r="D52" s="55">
        <f>D49/(D48+D49)</f>
        <v>0.9934090328469877</v>
      </c>
      <c r="E52" s="55">
        <f aca="true" t="shared" si="5" ref="E52:K52">E49/(E48+E49)</f>
        <v>0.9740637759934108</v>
      </c>
      <c r="F52" s="55">
        <f t="shared" si="5"/>
        <v>0.9431811948913933</v>
      </c>
      <c r="G52" s="55">
        <f t="shared" si="5"/>
        <v>0.8011377602742565</v>
      </c>
      <c r="H52" s="55">
        <f t="shared" si="5"/>
        <v>0.5749595745760689</v>
      </c>
      <c r="I52" s="55">
        <f t="shared" si="5"/>
        <v>0.19801980198019806</v>
      </c>
      <c r="J52" s="56">
        <f t="shared" si="5"/>
        <v>0.06318237083253504</v>
      </c>
      <c r="K52" s="57">
        <f t="shared" si="5"/>
        <v>0.01999800019998</v>
      </c>
    </row>
    <row r="53" spans="2:11" ht="12.75">
      <c r="B53" s="9"/>
      <c r="C53" s="10"/>
      <c r="D53" s="21"/>
      <c r="E53" s="21"/>
      <c r="F53" s="21"/>
      <c r="G53" s="21"/>
      <c r="H53" s="21"/>
      <c r="I53" s="21"/>
      <c r="J53" s="21"/>
      <c r="K53" s="22"/>
    </row>
    <row r="54" spans="2:11" ht="12.75">
      <c r="B54" s="11" t="s">
        <v>8</v>
      </c>
      <c r="C54" s="10"/>
      <c r="D54" s="23"/>
      <c r="E54" s="23"/>
      <c r="F54" s="23"/>
      <c r="G54" s="23"/>
      <c r="H54" s="23"/>
      <c r="I54" s="23"/>
      <c r="J54" s="23"/>
      <c r="K54" s="24"/>
    </row>
    <row r="55" spans="2:11" ht="12.75">
      <c r="B55" s="12" t="s">
        <v>13</v>
      </c>
      <c r="C55" s="10" t="s">
        <v>5</v>
      </c>
      <c r="D55" s="25">
        <v>11</v>
      </c>
      <c r="E55" s="25">
        <v>24</v>
      </c>
      <c r="F55" s="25">
        <v>39</v>
      </c>
      <c r="G55" s="25">
        <v>75</v>
      </c>
      <c r="H55" s="25">
        <v>160</v>
      </c>
      <c r="I55" s="25">
        <v>680</v>
      </c>
      <c r="J55" s="25">
        <v>1000</v>
      </c>
      <c r="K55" s="26">
        <v>6200</v>
      </c>
    </row>
    <row r="56" spans="2:11" ht="12.75">
      <c r="B56" s="12" t="s">
        <v>16</v>
      </c>
      <c r="C56" s="10" t="s">
        <v>5</v>
      </c>
      <c r="D56" s="27">
        <f aca="true" t="shared" si="6" ref="D56:K56">1/(1/D48-1/D55)</f>
        <v>12.132163378088313</v>
      </c>
      <c r="E56" s="27">
        <f t="shared" si="6"/>
        <v>22.507607412746243</v>
      </c>
      <c r="F56" s="27">
        <f t="shared" si="6"/>
        <v>32.12393494943577</v>
      </c>
      <c r="G56" s="27">
        <f t="shared" si="6"/>
        <v>74.40983923717084</v>
      </c>
      <c r="H56" s="27">
        <f t="shared" si="6"/>
        <v>128.13010017076013</v>
      </c>
      <c r="I56" s="27">
        <f t="shared" si="6"/>
        <v>389.1329479768786</v>
      </c>
      <c r="J56" s="27">
        <f t="shared" si="6"/>
        <v>3756.895199166923</v>
      </c>
      <c r="K56" s="28">
        <f t="shared" si="6"/>
        <v>4188.487264374028</v>
      </c>
    </row>
    <row r="57" spans="2:11" ht="12.75">
      <c r="B57" s="12" t="s">
        <v>3</v>
      </c>
      <c r="C57" s="10" t="s">
        <v>5</v>
      </c>
      <c r="D57" s="25">
        <v>12</v>
      </c>
      <c r="E57" s="25">
        <v>22</v>
      </c>
      <c r="F57" s="25">
        <v>33</v>
      </c>
      <c r="G57" s="25">
        <v>75</v>
      </c>
      <c r="H57" s="25">
        <v>130</v>
      </c>
      <c r="I57" s="25">
        <v>390</v>
      </c>
      <c r="J57" s="25">
        <v>3600</v>
      </c>
      <c r="K57" s="26">
        <v>4300</v>
      </c>
    </row>
    <row r="58" spans="2:11" ht="12.75">
      <c r="B58" s="9" t="s">
        <v>0</v>
      </c>
      <c r="C58" s="10" t="s">
        <v>5</v>
      </c>
      <c r="D58" s="27">
        <f>1/(1/D55+1/D57)</f>
        <v>5.739130434782608</v>
      </c>
      <c r="E58" s="27">
        <f aca="true" t="shared" si="7" ref="E58:K58">1/(1/E55+1/E57)</f>
        <v>11.478260869565217</v>
      </c>
      <c r="F58" s="27">
        <f t="shared" si="7"/>
        <v>17.875</v>
      </c>
      <c r="G58" s="27">
        <f t="shared" si="7"/>
        <v>37.5</v>
      </c>
      <c r="H58" s="27">
        <f t="shared" si="7"/>
        <v>71.72413793103448</v>
      </c>
      <c r="I58" s="27">
        <f t="shared" si="7"/>
        <v>247.85046728971966</v>
      </c>
      <c r="J58" s="27">
        <f t="shared" si="7"/>
        <v>782.6086956521739</v>
      </c>
      <c r="K58" s="28">
        <f t="shared" si="7"/>
        <v>2539.047619047619</v>
      </c>
    </row>
    <row r="59" spans="2:11" ht="12.75">
      <c r="B59" s="9" t="s">
        <v>14</v>
      </c>
      <c r="C59" s="10" t="s">
        <v>5</v>
      </c>
      <c r="D59" s="25">
        <v>910</v>
      </c>
      <c r="E59" s="25">
        <v>470</v>
      </c>
      <c r="F59" s="25">
        <v>300</v>
      </c>
      <c r="G59" s="25">
        <v>160</v>
      </c>
      <c r="H59" s="25">
        <v>100</v>
      </c>
      <c r="I59" s="25">
        <v>62</v>
      </c>
      <c r="J59" s="25">
        <v>56</v>
      </c>
      <c r="K59" s="26">
        <v>51</v>
      </c>
    </row>
    <row r="60" spans="2:11" ht="12.75">
      <c r="B60" s="12" t="s">
        <v>17</v>
      </c>
      <c r="C60" s="10" t="s">
        <v>5</v>
      </c>
      <c r="D60" s="65">
        <f aca="true" t="shared" si="8" ref="D60:K60">1/(1/D49-1/D59)</f>
        <v>19561.257890493398</v>
      </c>
      <c r="E60" s="65">
        <f t="shared" si="8"/>
        <v>6067.748498430379</v>
      </c>
      <c r="F60" s="65">
        <f t="shared" si="8"/>
        <v>11545.50249134559</v>
      </c>
      <c r="G60" s="65">
        <f t="shared" si="8"/>
        <v>2527.952945074937</v>
      </c>
      <c r="H60" s="65">
        <f t="shared" si="8"/>
        <v>2564.9110640673603</v>
      </c>
      <c r="I60" s="65">
        <f t="shared" si="8"/>
        <v>4262.500000000032</v>
      </c>
      <c r="J60" s="65">
        <f t="shared" si="8"/>
        <v>1090.8456930337604</v>
      </c>
      <c r="K60" s="66">
        <f t="shared" si="8"/>
        <v>-257550.00000002232</v>
      </c>
    </row>
    <row r="61" spans="2:11" ht="12.75">
      <c r="B61" s="9" t="s">
        <v>15</v>
      </c>
      <c r="C61" s="10" t="s">
        <v>5</v>
      </c>
      <c r="D61" s="25">
        <v>20000</v>
      </c>
      <c r="E61" s="25">
        <v>6200</v>
      </c>
      <c r="F61" s="25">
        <v>12000</v>
      </c>
      <c r="G61" s="25">
        <v>2700</v>
      </c>
      <c r="H61" s="25">
        <v>2700</v>
      </c>
      <c r="I61" s="25">
        <v>4700</v>
      </c>
      <c r="J61" s="25">
        <v>1100</v>
      </c>
      <c r="K61" s="29">
        <v>1000000000</v>
      </c>
    </row>
    <row r="62" spans="2:11" ht="12.75">
      <c r="B62" s="9" t="s">
        <v>1</v>
      </c>
      <c r="C62" s="10" t="s">
        <v>5</v>
      </c>
      <c r="D62" s="27">
        <f>1/(1/D59+1/D61)</f>
        <v>870.3969392635104</v>
      </c>
      <c r="E62" s="27">
        <f aca="true" t="shared" si="9" ref="E62:K62">1/(1/E59+1/E61)</f>
        <v>436.8815592203898</v>
      </c>
      <c r="F62" s="27">
        <f t="shared" si="9"/>
        <v>292.6829268292683</v>
      </c>
      <c r="G62" s="27">
        <f t="shared" si="9"/>
        <v>151.04895104895104</v>
      </c>
      <c r="H62" s="27">
        <f t="shared" si="9"/>
        <v>96.42857142857143</v>
      </c>
      <c r="I62" s="27">
        <f t="shared" si="9"/>
        <v>61.19277614447711</v>
      </c>
      <c r="J62" s="27">
        <f t="shared" si="9"/>
        <v>53.287197231833915</v>
      </c>
      <c r="K62" s="28">
        <f t="shared" si="9"/>
        <v>50.99999739900014</v>
      </c>
    </row>
    <row r="63" spans="2:11" ht="12.75">
      <c r="B63" s="9" t="s">
        <v>18</v>
      </c>
      <c r="C63" s="10" t="s">
        <v>5</v>
      </c>
      <c r="D63" s="32">
        <f aca="true" t="shared" si="10" ref="D63:K63">1/(1/$D$44+1/D62)</f>
        <v>47.28378062404198</v>
      </c>
      <c r="E63" s="32">
        <f t="shared" si="10"/>
        <v>44.86528098537337</v>
      </c>
      <c r="F63" s="32">
        <f t="shared" si="10"/>
        <v>42.70462633451957</v>
      </c>
      <c r="G63" s="32">
        <f t="shared" si="10"/>
        <v>37.565217391304344</v>
      </c>
      <c r="H63" s="32">
        <f t="shared" si="10"/>
        <v>32.926829268292686</v>
      </c>
      <c r="I63" s="32">
        <f t="shared" si="10"/>
        <v>27.516525023607176</v>
      </c>
      <c r="J63" s="32">
        <f t="shared" si="10"/>
        <v>25.795644891122276</v>
      </c>
      <c r="K63" s="33">
        <f t="shared" si="10"/>
        <v>25.247524115037756</v>
      </c>
    </row>
    <row r="64" spans="2:11" ht="12.75">
      <c r="B64" s="9" t="s">
        <v>12</v>
      </c>
      <c r="C64" s="10" t="s">
        <v>5</v>
      </c>
      <c r="D64" s="32">
        <f>D63+D58</f>
        <v>53.02291105882459</v>
      </c>
      <c r="E64" s="32">
        <f aca="true" t="shared" si="11" ref="E64:K64">E63+E58</f>
        <v>56.343541854938586</v>
      </c>
      <c r="F64" s="32">
        <f t="shared" si="11"/>
        <v>60.57962633451957</v>
      </c>
      <c r="G64" s="32">
        <f t="shared" si="11"/>
        <v>75.06521739130434</v>
      </c>
      <c r="H64" s="32">
        <f t="shared" si="11"/>
        <v>104.65096719932717</v>
      </c>
      <c r="I64" s="32">
        <f t="shared" si="11"/>
        <v>275.3669923133268</v>
      </c>
      <c r="J64" s="32">
        <f t="shared" si="11"/>
        <v>808.4043405432961</v>
      </c>
      <c r="K64" s="33">
        <f t="shared" si="11"/>
        <v>2564.2951431626566</v>
      </c>
    </row>
    <row r="65" spans="2:11" ht="12.75">
      <c r="B65" s="9" t="s">
        <v>2</v>
      </c>
      <c r="C65" s="10" t="s">
        <v>5</v>
      </c>
      <c r="D65" s="19">
        <f>1/(1/D62+1/D64)</f>
        <v>49.978327280199245</v>
      </c>
      <c r="E65" s="19">
        <f aca="true" t="shared" si="12" ref="E65:K65">1/(1/E62+1/E64)</f>
        <v>49.907140500186024</v>
      </c>
      <c r="F65" s="19">
        <f t="shared" si="12"/>
        <v>50.191060963062</v>
      </c>
      <c r="G65" s="19">
        <f t="shared" si="12"/>
        <v>50.14512104850209</v>
      </c>
      <c r="H65" s="19">
        <f t="shared" si="12"/>
        <v>50.18582862537607</v>
      </c>
      <c r="I65" s="19">
        <f t="shared" si="12"/>
        <v>50.06680030539651</v>
      </c>
      <c r="J65" s="19">
        <f t="shared" si="12"/>
        <v>49.99190504855919</v>
      </c>
      <c r="K65" s="20">
        <f t="shared" si="12"/>
        <v>50.005463476477175</v>
      </c>
    </row>
    <row r="66" spans="2:11" ht="12.75">
      <c r="B66" s="9" t="s">
        <v>20</v>
      </c>
      <c r="C66" s="10" t="s">
        <v>19</v>
      </c>
      <c r="D66" s="30">
        <f aca="true" t="shared" si="13" ref="D66:K66">ABS((D65-$D$44)/$D$44)</f>
        <v>0.0004334543960150938</v>
      </c>
      <c r="E66" s="30">
        <f t="shared" si="13"/>
        <v>0.0018571899962795157</v>
      </c>
      <c r="F66" s="30">
        <f t="shared" si="13"/>
        <v>0.003821219261240003</v>
      </c>
      <c r="G66" s="30">
        <f t="shared" si="13"/>
        <v>0.002902420970041817</v>
      </c>
      <c r="H66" s="30">
        <f t="shared" si="13"/>
        <v>0.003716572507521363</v>
      </c>
      <c r="I66" s="30">
        <f t="shared" si="13"/>
        <v>0.0013360061079302455</v>
      </c>
      <c r="J66" s="30">
        <f t="shared" si="13"/>
        <v>0.0001618990288162081</v>
      </c>
      <c r="K66" s="31">
        <f t="shared" si="13"/>
        <v>0.00010926952954349644</v>
      </c>
    </row>
    <row r="67" spans="2:11" ht="12.75">
      <c r="B67" s="9" t="s">
        <v>11</v>
      </c>
      <c r="C67" s="10"/>
      <c r="D67" s="17">
        <f>D63/(D58+D63)</f>
        <v>0.8917613099662614</v>
      </c>
      <c r="E67" s="17">
        <f aca="true" t="shared" si="14" ref="E67:K67">E63/(E58+E63)</f>
        <v>0.7962808071399379</v>
      </c>
      <c r="F67" s="17">
        <f t="shared" si="14"/>
        <v>0.7049338023101268</v>
      </c>
      <c r="G67" s="17">
        <f t="shared" si="14"/>
        <v>0.5004344048653344</v>
      </c>
      <c r="H67" s="17">
        <f t="shared" si="14"/>
        <v>0.314634734388813</v>
      </c>
      <c r="I67" s="17">
        <f t="shared" si="14"/>
        <v>0.09992673701536983</v>
      </c>
      <c r="J67" s="17">
        <f t="shared" si="14"/>
        <v>0.031909334966937535</v>
      </c>
      <c r="K67" s="18">
        <f t="shared" si="14"/>
        <v>0.0098457949282308</v>
      </c>
    </row>
    <row r="68" spans="2:11" ht="12.75">
      <c r="B68" s="9" t="s">
        <v>4</v>
      </c>
      <c r="C68" s="10" t="s">
        <v>6</v>
      </c>
      <c r="D68" s="19">
        <f>-20*LOG(D67)</f>
        <v>0.9950274783166458</v>
      </c>
      <c r="E68" s="19">
        <f aca="true" t="shared" si="15" ref="E68:K68">-20*LOG(E67)</f>
        <v>1.9786750400817135</v>
      </c>
      <c r="F68" s="19">
        <f t="shared" si="15"/>
        <v>3.0370332812004937</v>
      </c>
      <c r="G68" s="19">
        <f t="shared" si="15"/>
        <v>6.013056804131597</v>
      </c>
      <c r="H68" s="19">
        <f t="shared" si="15"/>
        <v>10.043866694604002</v>
      </c>
      <c r="I68" s="19">
        <f t="shared" si="15"/>
        <v>20.006365874190088</v>
      </c>
      <c r="J68" s="19">
        <f t="shared" si="15"/>
        <v>29.921644939758117</v>
      </c>
      <c r="K68" s="20">
        <f t="shared" si="15"/>
        <v>40.13498428222454</v>
      </c>
    </row>
    <row r="69" spans="2:11" ht="12.75">
      <c r="B69" s="9" t="s">
        <v>21</v>
      </c>
      <c r="C69" s="10" t="s">
        <v>6</v>
      </c>
      <c r="D69" s="27">
        <f aca="true" t="shared" si="16" ref="D69:K69">D68-D46</f>
        <v>-0.0049725216833541586</v>
      </c>
      <c r="E69" s="27">
        <f t="shared" si="16"/>
        <v>-0.021324959918286535</v>
      </c>
      <c r="F69" s="27">
        <f t="shared" si="16"/>
        <v>0.03703328120049365</v>
      </c>
      <c r="G69" s="27">
        <f t="shared" si="16"/>
        <v>0.0130568041315966</v>
      </c>
      <c r="H69" s="27">
        <f t="shared" si="16"/>
        <v>0.043866694604002276</v>
      </c>
      <c r="I69" s="27">
        <f t="shared" si="16"/>
        <v>0.00636587419008805</v>
      </c>
      <c r="J69" s="27">
        <f t="shared" si="16"/>
        <v>-0.07835506024188277</v>
      </c>
      <c r="K69" s="28">
        <f t="shared" si="16"/>
        <v>0.1349842822245435</v>
      </c>
    </row>
    <row r="70" spans="2:11" ht="12.75">
      <c r="B70" s="39" t="s">
        <v>24</v>
      </c>
      <c r="C70" s="40"/>
      <c r="D70" s="42">
        <f aca="true" t="shared" si="17" ref="D70:K70">(D65-$D$44)/(D65+$D$44)</f>
        <v>-0.00021677417886793336</v>
      </c>
      <c r="E70" s="42">
        <f t="shared" si="17"/>
        <v>-0.0009294580882715074</v>
      </c>
      <c r="F70" s="42">
        <f t="shared" si="17"/>
        <v>0.0019069661627042723</v>
      </c>
      <c r="G70" s="42">
        <f t="shared" si="17"/>
        <v>0.001449107524986725</v>
      </c>
      <c r="H70" s="42">
        <f t="shared" si="17"/>
        <v>0.0018548394311428552</v>
      </c>
      <c r="I70" s="42">
        <f t="shared" si="17"/>
        <v>0.0006675571237677497</v>
      </c>
      <c r="J70" s="42">
        <f t="shared" si="17"/>
        <v>-8.095606776247781E-05</v>
      </c>
      <c r="K70" s="43">
        <f t="shared" si="17"/>
        <v>5.46317799773001E-05</v>
      </c>
    </row>
    <row r="71" spans="2:11" ht="12.75">
      <c r="B71" s="37" t="s">
        <v>25</v>
      </c>
      <c r="C71" s="38"/>
      <c r="D71" s="46">
        <f aca="true" t="shared" si="18" ref="D71:K71">IF(D65&gt;$D$44,D65/$D$44,$D$44/D65)</f>
        <v>1.0004336423602025</v>
      </c>
      <c r="E71" s="46">
        <f t="shared" si="18"/>
        <v>1.001860645568616</v>
      </c>
      <c r="F71" s="46">
        <f t="shared" si="18"/>
        <v>1.00382121926124</v>
      </c>
      <c r="G71" s="46">
        <f t="shared" si="18"/>
        <v>1.002902420970042</v>
      </c>
      <c r="H71" s="46">
        <f t="shared" si="18"/>
        <v>1.0037165725075214</v>
      </c>
      <c r="I71" s="46">
        <f t="shared" si="18"/>
        <v>1.0013360061079302</v>
      </c>
      <c r="J71" s="46">
        <f t="shared" si="18"/>
        <v>1.000161925244356</v>
      </c>
      <c r="K71" s="41">
        <f t="shared" si="18"/>
        <v>1.0001092695295435</v>
      </c>
    </row>
    <row r="72" spans="2:11" ht="13.5" thickBot="1">
      <c r="B72" s="13" t="s">
        <v>26</v>
      </c>
      <c r="C72" s="14" t="s">
        <v>6</v>
      </c>
      <c r="D72" s="44">
        <f>-20*LOG(ABS(D70))</f>
        <v>73.27984900383767</v>
      </c>
      <c r="E72" s="44">
        <f aca="true" t="shared" si="19" ref="E72:K72">-20*LOG(ABS(E70))</f>
        <v>60.635403778794725</v>
      </c>
      <c r="F72" s="44">
        <f t="shared" si="19"/>
        <v>54.39314026053971</v>
      </c>
      <c r="G72" s="44">
        <f t="shared" si="19"/>
        <v>56.777987766410035</v>
      </c>
      <c r="H72" s="44">
        <f t="shared" si="19"/>
        <v>54.63387360439535</v>
      </c>
      <c r="I72" s="44">
        <f t="shared" si="19"/>
        <v>63.51023130411751</v>
      </c>
      <c r="J72" s="44">
        <f t="shared" si="19"/>
        <v>81.83501189509826</v>
      </c>
      <c r="K72" s="45">
        <f t="shared" si="19"/>
        <v>85.25109298706295</v>
      </c>
    </row>
    <row r="73" ht="12.75"/>
    <row r="74" ht="12.75"/>
    <row r="75" ht="12.75">
      <c r="B75" s="4" t="s">
        <v>36</v>
      </c>
    </row>
    <row r="76" ht="12.75"/>
    <row r="77" ht="12.75"/>
    <row r="78" ht="12.75"/>
    <row r="79" ht="12.75"/>
    <row r="80" ht="12.75"/>
    <row r="81" ht="12.75"/>
    <row r="82" ht="12.75"/>
    <row r="83" ht="12.75"/>
    <row r="84" ht="12.75"/>
    <row r="85" ht="12.75"/>
    <row r="86" ht="12.75"/>
    <row r="87" ht="12.75"/>
    <row r="88" ht="12.75"/>
    <row r="89" ht="12.75"/>
    <row r="90" ht="12.75"/>
    <row r="91" ht="12.75"/>
    <row r="92" spans="2:10" ht="43.5" customHeight="1">
      <c r="B92" s="60" t="s">
        <v>37</v>
      </c>
      <c r="C92" s="61"/>
      <c r="D92" s="61"/>
      <c r="E92" s="61"/>
      <c r="F92" s="61"/>
      <c r="G92" s="61"/>
      <c r="H92" s="61"/>
      <c r="I92" s="61"/>
      <c r="J92" s="61"/>
    </row>
    <row r="93" ht="12.75"/>
    <row r="94" ht="12.75"/>
    <row r="95" ht="12.75"/>
    <row r="96" ht="12.75"/>
    <row r="97" ht="12.75"/>
    <row r="98" ht="12.75"/>
    <row r="99" ht="12.75"/>
    <row r="100" ht="12.75"/>
    <row r="101" ht="12.75"/>
    <row r="102" ht="12.75"/>
    <row r="103" ht="12.75"/>
    <row r="104" ht="12.75"/>
    <row r="105" ht="12.75"/>
    <row r="106" ht="12.75"/>
    <row r="107" ht="12.75"/>
    <row r="108" ht="13.5" thickBot="1">
      <c r="B108" s="58" t="s">
        <v>33</v>
      </c>
    </row>
    <row r="109" spans="2:11" ht="12.75">
      <c r="B109" s="7" t="s">
        <v>4</v>
      </c>
      <c r="C109" s="8" t="s">
        <v>6</v>
      </c>
      <c r="D109" s="15">
        <v>1</v>
      </c>
      <c r="E109" s="15">
        <v>2</v>
      </c>
      <c r="F109" s="15">
        <v>3</v>
      </c>
      <c r="G109" s="15">
        <v>6</v>
      </c>
      <c r="H109" s="15">
        <v>10</v>
      </c>
      <c r="I109" s="15">
        <v>20</v>
      </c>
      <c r="J109" s="15">
        <v>30</v>
      </c>
      <c r="K109" s="16">
        <v>40</v>
      </c>
    </row>
    <row r="110" spans="2:11" ht="12.75">
      <c r="B110" s="9" t="s">
        <v>11</v>
      </c>
      <c r="C110" s="10" t="s">
        <v>32</v>
      </c>
      <c r="D110" s="17">
        <f>10^(-D109/20)</f>
        <v>0.8912509381337455</v>
      </c>
      <c r="E110" s="17">
        <f aca="true" t="shared" si="20" ref="E110:K110">10^(-E109/20)</f>
        <v>0.7943282347242815</v>
      </c>
      <c r="F110" s="17">
        <f t="shared" si="20"/>
        <v>0.7079457843841379</v>
      </c>
      <c r="G110" s="17">
        <f t="shared" si="20"/>
        <v>0.5011872336272722</v>
      </c>
      <c r="H110" s="17">
        <f t="shared" si="20"/>
        <v>0.31622776601683794</v>
      </c>
      <c r="I110" s="17">
        <f t="shared" si="20"/>
        <v>0.1</v>
      </c>
      <c r="J110" s="17">
        <f t="shared" si="20"/>
        <v>0.031622776601683784</v>
      </c>
      <c r="K110" s="18">
        <f t="shared" si="20"/>
        <v>0.01</v>
      </c>
    </row>
    <row r="111" spans="2:11" ht="12.75">
      <c r="B111" s="9" t="s">
        <v>9</v>
      </c>
      <c r="C111" s="10" t="s">
        <v>5</v>
      </c>
      <c r="D111" s="19">
        <f>$D$44*(1-D110)/(1+D110)</f>
        <v>2.8750563892268652</v>
      </c>
      <c r="E111" s="19">
        <f aca="true" t="shared" si="21" ref="E111:K111">$D$44*(1-E110)/(1+E110)</f>
        <v>5.731163376229274</v>
      </c>
      <c r="F111" s="19">
        <f t="shared" si="21"/>
        <v>8.54986786718095</v>
      </c>
      <c r="G111" s="19">
        <f t="shared" si="21"/>
        <v>16.61394245831221</v>
      </c>
      <c r="H111" s="19">
        <f t="shared" si="21"/>
        <v>25.974692664795782</v>
      </c>
      <c r="I111" s="19">
        <f t="shared" si="21"/>
        <v>40.90909090909091</v>
      </c>
      <c r="J111" s="19">
        <f t="shared" si="21"/>
        <v>46.93465699682845</v>
      </c>
      <c r="K111" s="20">
        <f t="shared" si="21"/>
        <v>49.00990099009901</v>
      </c>
    </row>
    <row r="112" spans="2:11" ht="12.75">
      <c r="B112" s="9" t="s">
        <v>10</v>
      </c>
      <c r="C112" s="10" t="s">
        <v>5</v>
      </c>
      <c r="D112" s="19">
        <f>$D$44*2*D110/(1-D110^2)</f>
        <v>433.33655299693464</v>
      </c>
      <c r="E112" s="19">
        <f aca="true" t="shared" si="22" ref="E112:K112">$D$44*2*E110/(1-E110^2)</f>
        <v>215.24022300496628</v>
      </c>
      <c r="F112" s="19">
        <f t="shared" si="22"/>
        <v>141.92615588654357</v>
      </c>
      <c r="G112" s="19">
        <f t="shared" si="22"/>
        <v>66.93104064770615</v>
      </c>
      <c r="H112" s="19">
        <f t="shared" si="22"/>
        <v>35.136418446315325</v>
      </c>
      <c r="I112" s="19">
        <f t="shared" si="22"/>
        <v>10.1010101010101</v>
      </c>
      <c r="J112" s="19">
        <f t="shared" si="22"/>
        <v>3.16544310327165</v>
      </c>
      <c r="K112" s="20">
        <f t="shared" si="22"/>
        <v>1.000100010001</v>
      </c>
    </row>
    <row r="113" spans="2:11" ht="12.75">
      <c r="B113" s="9" t="s">
        <v>29</v>
      </c>
      <c r="C113" s="10" t="s">
        <v>5</v>
      </c>
      <c r="D113" s="53">
        <f>2*D111</f>
        <v>5.7501127784537305</v>
      </c>
      <c r="E113" s="53">
        <f aca="true" t="shared" si="23" ref="E113:K113">2*E111</f>
        <v>11.462326752458548</v>
      </c>
      <c r="F113" s="53">
        <f t="shared" si="23"/>
        <v>17.0997357343619</v>
      </c>
      <c r="G113" s="53">
        <f t="shared" si="23"/>
        <v>33.22788491662442</v>
      </c>
      <c r="H113" s="53">
        <f t="shared" si="23"/>
        <v>51.949385329591564</v>
      </c>
      <c r="I113" s="53">
        <f t="shared" si="23"/>
        <v>81.81818181818181</v>
      </c>
      <c r="J113" s="53">
        <f t="shared" si="23"/>
        <v>93.8693139936569</v>
      </c>
      <c r="K113" s="54">
        <f t="shared" si="23"/>
        <v>98.01980198019803</v>
      </c>
    </row>
    <row r="114" spans="2:11" ht="12.75">
      <c r="B114" s="9" t="s">
        <v>30</v>
      </c>
      <c r="C114" s="10" t="s">
        <v>5</v>
      </c>
      <c r="D114" s="53">
        <f>D111+D112</f>
        <v>436.2116093861615</v>
      </c>
      <c r="E114" s="53">
        <f aca="true" t="shared" si="24" ref="E114:K114">E111+E112</f>
        <v>220.97138638119554</v>
      </c>
      <c r="F114" s="53">
        <f t="shared" si="24"/>
        <v>150.47602375372452</v>
      </c>
      <c r="G114" s="53">
        <f t="shared" si="24"/>
        <v>83.54498310601836</v>
      </c>
      <c r="H114" s="53">
        <f t="shared" si="24"/>
        <v>61.11111111111111</v>
      </c>
      <c r="I114" s="53">
        <f t="shared" si="24"/>
        <v>51.01010101010101</v>
      </c>
      <c r="J114" s="53">
        <f t="shared" si="24"/>
        <v>50.1001001001001</v>
      </c>
      <c r="K114" s="54">
        <f t="shared" si="24"/>
        <v>50.01000100010001</v>
      </c>
    </row>
    <row r="115" spans="2:11" ht="12.75">
      <c r="B115" s="9" t="s">
        <v>31</v>
      </c>
      <c r="C115" s="10" t="s">
        <v>32</v>
      </c>
      <c r="D115" s="55">
        <f>D112/(D111+D112)</f>
        <v>0.9934090328469876</v>
      </c>
      <c r="E115" s="55">
        <f aca="true" t="shared" si="25" ref="E115:K115">E112/(E111+E112)</f>
        <v>0.9740637759934108</v>
      </c>
      <c r="F115" s="55">
        <f t="shared" si="25"/>
        <v>0.9431811948913933</v>
      </c>
      <c r="G115" s="55">
        <f t="shared" si="25"/>
        <v>0.8011377602742565</v>
      </c>
      <c r="H115" s="55">
        <f t="shared" si="25"/>
        <v>0.5749595745760689</v>
      </c>
      <c r="I115" s="55">
        <f t="shared" si="25"/>
        <v>0.198019801980198</v>
      </c>
      <c r="J115" s="56">
        <f t="shared" si="25"/>
        <v>0.06318237083253503</v>
      </c>
      <c r="K115" s="57">
        <f t="shared" si="25"/>
        <v>0.01999800019998</v>
      </c>
    </row>
    <row r="116" spans="2:11" ht="12.75">
      <c r="B116" s="9"/>
      <c r="C116" s="10"/>
      <c r="D116" s="21"/>
      <c r="E116" s="21"/>
      <c r="F116" s="21"/>
      <c r="G116" s="21"/>
      <c r="H116" s="21"/>
      <c r="I116" s="21"/>
      <c r="J116" s="21"/>
      <c r="K116" s="22"/>
    </row>
    <row r="117" spans="2:11" ht="12.75">
      <c r="B117" s="11" t="s">
        <v>8</v>
      </c>
      <c r="C117" s="10"/>
      <c r="D117" s="23"/>
      <c r="E117" s="23"/>
      <c r="F117" s="23"/>
      <c r="G117" s="23"/>
      <c r="H117" s="23"/>
      <c r="I117" s="23"/>
      <c r="J117" s="23"/>
      <c r="K117" s="24"/>
    </row>
    <row r="118" spans="2:11" ht="12.75">
      <c r="B118" s="12" t="s">
        <v>13</v>
      </c>
      <c r="C118" s="10" t="s">
        <v>5</v>
      </c>
      <c r="D118" s="25">
        <v>5.6</v>
      </c>
      <c r="E118" s="25">
        <v>11</v>
      </c>
      <c r="F118" s="25">
        <v>18</v>
      </c>
      <c r="G118" s="25">
        <v>33</v>
      </c>
      <c r="H118" s="25">
        <v>47</v>
      </c>
      <c r="I118" s="25">
        <v>82</v>
      </c>
      <c r="J118" s="25">
        <v>82</v>
      </c>
      <c r="K118" s="26">
        <v>82</v>
      </c>
    </row>
    <row r="119" spans="2:11" ht="12.75">
      <c r="B119" s="12" t="s">
        <v>16</v>
      </c>
      <c r="C119" s="10" t="s">
        <v>5</v>
      </c>
      <c r="D119" s="27">
        <f aca="true" t="shared" si="26" ref="D119:K119">1/(1/D111-1/D118)</f>
        <v>5.908495029408107</v>
      </c>
      <c r="E119" s="27">
        <f t="shared" si="26"/>
        <v>11.965221478703668</v>
      </c>
      <c r="F119" s="27">
        <f t="shared" si="26"/>
        <v>16.28523489896942</v>
      </c>
      <c r="G119" s="27">
        <f t="shared" si="26"/>
        <v>33.45893908461347</v>
      </c>
      <c r="H119" s="27">
        <f t="shared" si="26"/>
        <v>58.06386255297723</v>
      </c>
      <c r="I119" s="27">
        <f t="shared" si="26"/>
        <v>81.63716814159291</v>
      </c>
      <c r="J119" s="27">
        <f t="shared" si="26"/>
        <v>109.75628766534055</v>
      </c>
      <c r="K119" s="28">
        <f t="shared" si="26"/>
        <v>121.81872749099641</v>
      </c>
    </row>
    <row r="120" spans="2:11" ht="12.75">
      <c r="B120" s="12" t="s">
        <v>3</v>
      </c>
      <c r="C120" s="10" t="s">
        <v>5</v>
      </c>
      <c r="D120" s="25">
        <v>6.2</v>
      </c>
      <c r="E120" s="25">
        <v>12</v>
      </c>
      <c r="F120" s="25">
        <v>16</v>
      </c>
      <c r="G120" s="25">
        <v>33</v>
      </c>
      <c r="H120" s="25">
        <v>56</v>
      </c>
      <c r="I120" s="25">
        <v>82</v>
      </c>
      <c r="J120" s="25">
        <v>110</v>
      </c>
      <c r="K120" s="26">
        <v>120</v>
      </c>
    </row>
    <row r="121" spans="2:11" ht="12.75">
      <c r="B121" s="9" t="s">
        <v>0</v>
      </c>
      <c r="C121" s="10" t="s">
        <v>5</v>
      </c>
      <c r="D121" s="27">
        <f>1/(1/D118+1/D120)</f>
        <v>2.942372881355932</v>
      </c>
      <c r="E121" s="27">
        <f aca="true" t="shared" si="27" ref="E121:K121">1/(1/E118+1/E120)</f>
        <v>5.739130434782608</v>
      </c>
      <c r="F121" s="27">
        <f t="shared" si="27"/>
        <v>8.470588235294118</v>
      </c>
      <c r="G121" s="27">
        <f t="shared" si="27"/>
        <v>16.5</v>
      </c>
      <c r="H121" s="27">
        <f t="shared" si="27"/>
        <v>25.55339805825243</v>
      </c>
      <c r="I121" s="27">
        <f t="shared" si="27"/>
        <v>41</v>
      </c>
      <c r="J121" s="27">
        <f t="shared" si="27"/>
        <v>46.979166666666664</v>
      </c>
      <c r="K121" s="28">
        <f t="shared" si="27"/>
        <v>48.712871287128706</v>
      </c>
    </row>
    <row r="122" spans="2:11" ht="12.75">
      <c r="B122" s="9" t="s">
        <v>14</v>
      </c>
      <c r="C122" s="10" t="s">
        <v>5</v>
      </c>
      <c r="D122" s="25">
        <v>820</v>
      </c>
      <c r="E122" s="25">
        <v>430</v>
      </c>
      <c r="F122" s="25">
        <v>270</v>
      </c>
      <c r="G122" s="25">
        <v>120</v>
      </c>
      <c r="H122" s="25">
        <v>62</v>
      </c>
      <c r="I122" s="25">
        <v>20</v>
      </c>
      <c r="J122" s="25">
        <v>5.1</v>
      </c>
      <c r="K122" s="59">
        <v>2</v>
      </c>
    </row>
    <row r="123" spans="2:11" ht="12.75">
      <c r="B123" s="12" t="s">
        <v>17</v>
      </c>
      <c r="C123" s="10" t="s">
        <v>5</v>
      </c>
      <c r="D123" s="27">
        <f aca="true" t="shared" si="28" ref="D123:K123">1/(1/D112-1/D122)</f>
        <v>918.9799972343117</v>
      </c>
      <c r="E123" s="27">
        <f t="shared" si="28"/>
        <v>430.96196684109884</v>
      </c>
      <c r="F123" s="27">
        <f t="shared" si="28"/>
        <v>299.2028728006342</v>
      </c>
      <c r="G123" s="27">
        <f t="shared" si="28"/>
        <v>151.34506076154244</v>
      </c>
      <c r="H123" s="27">
        <f t="shared" si="28"/>
        <v>81.09335455952065</v>
      </c>
      <c r="I123" s="27">
        <f t="shared" si="28"/>
        <v>20.408163265306122</v>
      </c>
      <c r="J123" s="27">
        <f t="shared" si="28"/>
        <v>8.344939274718225</v>
      </c>
      <c r="K123" s="28">
        <f t="shared" si="28"/>
        <v>2.0004000800160027</v>
      </c>
    </row>
    <row r="124" spans="2:11" ht="12.75">
      <c r="B124" s="9" t="s">
        <v>15</v>
      </c>
      <c r="C124" s="10" t="s">
        <v>5</v>
      </c>
      <c r="D124" s="25">
        <v>910</v>
      </c>
      <c r="E124" s="25">
        <v>430</v>
      </c>
      <c r="F124" s="25">
        <v>300</v>
      </c>
      <c r="G124" s="25">
        <v>150</v>
      </c>
      <c r="H124" s="25">
        <v>82</v>
      </c>
      <c r="I124" s="25">
        <v>20</v>
      </c>
      <c r="J124" s="25">
        <v>8.2</v>
      </c>
      <c r="K124" s="59">
        <v>2</v>
      </c>
    </row>
    <row r="125" spans="2:11" ht="12.75">
      <c r="B125" s="9" t="s">
        <v>1</v>
      </c>
      <c r="C125" s="10" t="s">
        <v>5</v>
      </c>
      <c r="D125" s="27">
        <f>1/(1/D122+1/D124)</f>
        <v>431.32947976878614</v>
      </c>
      <c r="E125" s="27">
        <f aca="true" t="shared" si="29" ref="E125:K125">1/(1/E122+1/E124)</f>
        <v>215</v>
      </c>
      <c r="F125" s="27">
        <f t="shared" si="29"/>
        <v>142.1052631578947</v>
      </c>
      <c r="G125" s="27">
        <f t="shared" si="29"/>
        <v>66.66666666666667</v>
      </c>
      <c r="H125" s="27">
        <f t="shared" si="29"/>
        <v>35.30555555555556</v>
      </c>
      <c r="I125" s="27">
        <f t="shared" si="29"/>
        <v>10</v>
      </c>
      <c r="J125" s="27">
        <f t="shared" si="29"/>
        <v>3.144360902255639</v>
      </c>
      <c r="K125" s="28">
        <f t="shared" si="29"/>
        <v>1</v>
      </c>
    </row>
    <row r="126" spans="2:11" ht="12.75">
      <c r="B126" s="9" t="s">
        <v>18</v>
      </c>
      <c r="C126" s="10" t="s">
        <v>5</v>
      </c>
      <c r="D126" s="32">
        <f>$D$44+D121</f>
        <v>52.94237288135593</v>
      </c>
      <c r="E126" s="32">
        <f aca="true" t="shared" si="30" ref="E126:K126">$D$44+E121</f>
        <v>55.73913043478261</v>
      </c>
      <c r="F126" s="32">
        <f t="shared" si="30"/>
        <v>58.470588235294116</v>
      </c>
      <c r="G126" s="32">
        <f t="shared" si="30"/>
        <v>66.5</v>
      </c>
      <c r="H126" s="32">
        <f t="shared" si="30"/>
        <v>75.55339805825243</v>
      </c>
      <c r="I126" s="32">
        <f t="shared" si="30"/>
        <v>91</v>
      </c>
      <c r="J126" s="32">
        <f t="shared" si="30"/>
        <v>96.97916666666666</v>
      </c>
      <c r="K126" s="33">
        <f t="shared" si="30"/>
        <v>98.7128712871287</v>
      </c>
    </row>
    <row r="127" spans="2:11" ht="12.75">
      <c r="B127" s="9" t="s">
        <v>12</v>
      </c>
      <c r="C127" s="10" t="s">
        <v>5</v>
      </c>
      <c r="D127" s="32">
        <f>1/(1/D125+1/D126)</f>
        <v>47.15451874329298</v>
      </c>
      <c r="E127" s="32">
        <f aca="true" t="shared" si="31" ref="E127:K127">1/(1/E125+1/E126)</f>
        <v>44.26369038060061</v>
      </c>
      <c r="F127" s="32">
        <f t="shared" si="31"/>
        <v>41.425616645571566</v>
      </c>
      <c r="G127" s="32">
        <f t="shared" si="31"/>
        <v>33.29161451814769</v>
      </c>
      <c r="H127" s="32">
        <f t="shared" si="31"/>
        <v>24.061698271562893</v>
      </c>
      <c r="I127" s="32">
        <f t="shared" si="31"/>
        <v>9.009900990099009</v>
      </c>
      <c r="J127" s="32">
        <f t="shared" si="31"/>
        <v>3.0456128285141504</v>
      </c>
      <c r="K127" s="33">
        <f t="shared" si="31"/>
        <v>0.9899712044484161</v>
      </c>
    </row>
    <row r="128" spans="2:11" ht="12.75">
      <c r="B128" s="9" t="s">
        <v>2</v>
      </c>
      <c r="C128" s="10" t="s">
        <v>5</v>
      </c>
      <c r="D128" s="19">
        <f>D121+D127</f>
        <v>50.09689162464891</v>
      </c>
      <c r="E128" s="19">
        <f aca="true" t="shared" si="32" ref="E128:K128">E121+E127</f>
        <v>50.00282081538322</v>
      </c>
      <c r="F128" s="19">
        <f t="shared" si="32"/>
        <v>49.89620488086568</v>
      </c>
      <c r="G128" s="19">
        <f t="shared" si="32"/>
        <v>49.79161451814769</v>
      </c>
      <c r="H128" s="19">
        <f t="shared" si="32"/>
        <v>49.61509632981532</v>
      </c>
      <c r="I128" s="19">
        <f t="shared" si="32"/>
        <v>50.00990099009901</v>
      </c>
      <c r="J128" s="19">
        <f t="shared" si="32"/>
        <v>50.024779495180816</v>
      </c>
      <c r="K128" s="20">
        <f t="shared" si="32"/>
        <v>49.70284249157712</v>
      </c>
    </row>
    <row r="129" spans="2:11" ht="12.75">
      <c r="B129" s="9" t="s">
        <v>20</v>
      </c>
      <c r="C129" s="10" t="s">
        <v>19</v>
      </c>
      <c r="D129" s="30">
        <f>ABS((D128-$D$44)/$D$44)</f>
        <v>0.001937832492978231</v>
      </c>
      <c r="E129" s="30">
        <f aca="true" t="shared" si="33" ref="E129:K129">ABS((E128-$D$44)/$D$44)</f>
        <v>5.6416307664335364E-05</v>
      </c>
      <c r="F129" s="30">
        <f t="shared" si="33"/>
        <v>0.0020759023826863654</v>
      </c>
      <c r="G129" s="30">
        <f t="shared" si="33"/>
        <v>0.004167709637046216</v>
      </c>
      <c r="H129" s="30">
        <f t="shared" si="33"/>
        <v>0.007698073403693542</v>
      </c>
      <c r="I129" s="30">
        <f t="shared" si="33"/>
        <v>0.00019801980198025148</v>
      </c>
      <c r="J129" s="30">
        <f t="shared" si="33"/>
        <v>0.0004955899036163203</v>
      </c>
      <c r="K129" s="31">
        <f t="shared" si="33"/>
        <v>0.0059431501684575495</v>
      </c>
    </row>
    <row r="130" spans="2:11" ht="12.75">
      <c r="B130" s="9" t="s">
        <v>11</v>
      </c>
      <c r="C130" s="10"/>
      <c r="D130" s="17">
        <f>D127/(D127+D121)*$D$44/($D$44+D121)</f>
        <v>0.8889536935202339</v>
      </c>
      <c r="E130" s="17">
        <f aca="true" t="shared" si="34" ref="E130:K130">E127/(E127+E121)*$D$44/($D$44+E121)</f>
        <v>0.7940775713982104</v>
      </c>
      <c r="F130" s="17">
        <f t="shared" si="34"/>
        <v>0.7099602094734733</v>
      </c>
      <c r="G130" s="17">
        <f t="shared" si="34"/>
        <v>0.5027209772895799</v>
      </c>
      <c r="H130" s="17">
        <f t="shared" si="34"/>
        <v>0.32094339341996714</v>
      </c>
      <c r="I130" s="17">
        <f t="shared" si="34"/>
        <v>0.09899029895070281</v>
      </c>
      <c r="J130" s="17">
        <f t="shared" si="34"/>
        <v>0.03138925921759632</v>
      </c>
      <c r="K130" s="18">
        <f t="shared" si="34"/>
        <v>0.010088754534796757</v>
      </c>
    </row>
    <row r="131" spans="2:11" ht="12.75">
      <c r="B131" s="9" t="s">
        <v>4</v>
      </c>
      <c r="C131" s="10" t="s">
        <v>6</v>
      </c>
      <c r="D131" s="19">
        <f>-20*LOG(D130)</f>
        <v>1.0224172254196071</v>
      </c>
      <c r="E131" s="19">
        <f aca="true" t="shared" si="35" ref="E131:K131">-20*LOG(E130)</f>
        <v>2.002741407763992</v>
      </c>
      <c r="F131" s="19">
        <f t="shared" si="35"/>
        <v>2.9753198225298956</v>
      </c>
      <c r="G131" s="19">
        <f t="shared" si="35"/>
        <v>5.973459847416544</v>
      </c>
      <c r="H131" s="19">
        <f t="shared" si="35"/>
        <v>9.871431195717037</v>
      </c>
      <c r="I131" s="19">
        <f t="shared" si="35"/>
        <v>20.088147283526617</v>
      </c>
      <c r="J131" s="19">
        <f t="shared" si="35"/>
        <v>30.06437866943746</v>
      </c>
      <c r="K131" s="20">
        <f t="shared" si="35"/>
        <v>39.92324888943621</v>
      </c>
    </row>
    <row r="132" spans="2:11" ht="12.75">
      <c r="B132" s="9" t="s">
        <v>21</v>
      </c>
      <c r="C132" s="10" t="s">
        <v>6</v>
      </c>
      <c r="D132" s="27">
        <f aca="true" t="shared" si="36" ref="D132:K132">D131-D109</f>
        <v>0.022417225419607112</v>
      </c>
      <c r="E132" s="27">
        <f t="shared" si="36"/>
        <v>0.0027414077639917878</v>
      </c>
      <c r="F132" s="27">
        <f t="shared" si="36"/>
        <v>-0.024680177470104425</v>
      </c>
      <c r="G132" s="27">
        <f t="shared" si="36"/>
        <v>-0.026540152583455878</v>
      </c>
      <c r="H132" s="27">
        <f t="shared" si="36"/>
        <v>-0.12856880428296336</v>
      </c>
      <c r="I132" s="27">
        <f t="shared" si="36"/>
        <v>0.0881472835266166</v>
      </c>
      <c r="J132" s="27">
        <f t="shared" si="36"/>
        <v>0.06437866943745973</v>
      </c>
      <c r="K132" s="28">
        <f t="shared" si="36"/>
        <v>-0.0767511105637908</v>
      </c>
    </row>
    <row r="133" spans="2:11" ht="12.75">
      <c r="B133" s="39" t="s">
        <v>24</v>
      </c>
      <c r="C133" s="40"/>
      <c r="D133" s="42">
        <f aca="true" t="shared" si="37" ref="D133:K133">(D128-$D$44)/(D128+$D$44)</f>
        <v>0.0009679783565332205</v>
      </c>
      <c r="E133" s="42">
        <f t="shared" si="37"/>
        <v>2.8207358154669655E-05</v>
      </c>
      <c r="F133" s="42">
        <f t="shared" si="37"/>
        <v>-0.0010390296534097802</v>
      </c>
      <c r="G133" s="42">
        <f t="shared" si="37"/>
        <v>-0.002088206337361288</v>
      </c>
      <c r="H133" s="42">
        <f t="shared" si="37"/>
        <v>-0.0038639090295139677</v>
      </c>
      <c r="I133" s="42">
        <f t="shared" si="37"/>
        <v>9.900009900012573E-05</v>
      </c>
      <c r="J133" s="42">
        <f t="shared" si="37"/>
        <v>0.00024773356468143863</v>
      </c>
      <c r="K133" s="43">
        <f t="shared" si="37"/>
        <v>-0.002980431660691934</v>
      </c>
    </row>
    <row r="134" spans="2:11" ht="12.75">
      <c r="B134" s="37" t="s">
        <v>25</v>
      </c>
      <c r="C134" s="38"/>
      <c r="D134" s="46">
        <f aca="true" t="shared" si="38" ref="D134:K134">IF(D128&gt;$D$44,D128/$D$44,$D$44/D128)</f>
        <v>1.0019378324929782</v>
      </c>
      <c r="E134" s="46">
        <f t="shared" si="38"/>
        <v>1.0000564163076644</v>
      </c>
      <c r="F134" s="46">
        <f t="shared" si="38"/>
        <v>1.002080220717831</v>
      </c>
      <c r="G134" s="46">
        <f t="shared" si="38"/>
        <v>1.0041851521359357</v>
      </c>
      <c r="H134" s="46">
        <f t="shared" si="38"/>
        <v>1.0077577934672552</v>
      </c>
      <c r="I134" s="46">
        <f t="shared" si="38"/>
        <v>1.0001980198019802</v>
      </c>
      <c r="J134" s="46">
        <f t="shared" si="38"/>
        <v>1.0004955899036163</v>
      </c>
      <c r="K134" s="41">
        <f t="shared" si="38"/>
        <v>1.0059786823756254</v>
      </c>
    </row>
    <row r="135" spans="2:11" ht="13.5" thickBot="1">
      <c r="B135" s="13" t="s">
        <v>26</v>
      </c>
      <c r="C135" s="14" t="s">
        <v>6</v>
      </c>
      <c r="D135" s="44">
        <f>-20*LOG(ABS(D133))</f>
        <v>60.28268706340395</v>
      </c>
      <c r="E135" s="44">
        <f aca="true" t="shared" si="39" ref="E135:K135">-20*LOG(ABS(E133))</f>
        <v>90.99275174202992</v>
      </c>
      <c r="F135" s="44">
        <f t="shared" si="39"/>
        <v>59.667441154179556</v>
      </c>
      <c r="G135" s="44">
        <f t="shared" si="39"/>
        <v>53.60453181119249</v>
      </c>
      <c r="H135" s="44">
        <f t="shared" si="39"/>
        <v>48.25946214018874</v>
      </c>
      <c r="I135" s="44">
        <f t="shared" si="39"/>
        <v>80.08728742215267</v>
      </c>
      <c r="J135" s="44">
        <f t="shared" si="39"/>
        <v>72.12030296328552</v>
      </c>
      <c r="K135" s="45">
        <f t="shared" si="39"/>
        <v>50.51441663605697</v>
      </c>
    </row>
    <row r="136" ht="12.75"/>
    <row r="137" ht="12.75"/>
    <row r="138" ht="12.75"/>
    <row r="139" ht="13.5" thickBot="1"/>
    <row r="140" spans="2:11" ht="71.25" customHeight="1" thickBot="1" thickTop="1">
      <c r="B140" s="62" t="s">
        <v>38</v>
      </c>
      <c r="C140" s="63"/>
      <c r="D140" s="63"/>
      <c r="E140" s="63"/>
      <c r="F140" s="63"/>
      <c r="G140" s="63"/>
      <c r="H140" s="63"/>
      <c r="I140" s="63"/>
      <c r="J140" s="63"/>
      <c r="K140" s="64"/>
    </row>
    <row r="141" ht="13.5" thickTop="1"/>
  </sheetData>
  <sheetProtection/>
  <mergeCells count="3">
    <mergeCell ref="B24:J24"/>
    <mergeCell ref="B140:K140"/>
    <mergeCell ref="B92:J92"/>
  </mergeCells>
  <conditionalFormatting sqref="D69:K69 D132:K132">
    <cfRule type="expression" priority="3" dxfId="0" stopIfTrue="1">
      <formula>IF(ABS(D69/D68)&gt;0.03,1,0)</formula>
    </cfRule>
  </conditionalFormatting>
  <conditionalFormatting sqref="D129:K129 D66:K66">
    <cfRule type="cellIs" priority="1" dxfId="0" operator="greaterThan" stopIfTrue="1">
      <formula>0.01</formula>
    </cfRule>
  </conditionalFormatting>
  <printOptions/>
  <pageMargins left="0.75" right="0.75" top="1" bottom="1" header="0.5"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dc:creator>
  <cp:keywords/>
  <dc:description/>
  <cp:lastModifiedBy>Per</cp:lastModifiedBy>
  <dcterms:created xsi:type="dcterms:W3CDTF">2011-10-15T12:52:55Z</dcterms:created>
  <dcterms:modified xsi:type="dcterms:W3CDTF">2012-02-12T16:10:59Z</dcterms:modified>
  <cp:category/>
  <cp:version/>
  <cp:contentType/>
  <cp:contentStatus/>
</cp:coreProperties>
</file>